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kigarashi32\Desktop\"/>
    </mc:Choice>
  </mc:AlternateContent>
  <xr:revisionPtr revIDLastSave="0" documentId="13_ncr:1_{FDA675A2-F941-4AB6-AB23-094DCDC6C1F5}" xr6:coauthVersionLast="47" xr6:coauthVersionMax="47" xr10:uidLastSave="{00000000-0000-0000-0000-000000000000}"/>
  <bookViews>
    <workbookView xWindow="-120" yWindow="-120" windowWidth="29040" windowHeight="15840" xr2:uid="{353CBBE5-1F47-4B7A-8105-E37A9C415C1B}"/>
  </bookViews>
  <sheets>
    <sheet name="入力用" sheetId="2" r:id="rId1"/>
    <sheet name="入力用 (例)" sheetId="6" r:id="rId2"/>
    <sheet name="機器台帳テーブル" sheetId="4" state="hidden" r:id="rId3"/>
    <sheet name="印刷用フォーマット" sheetId="1" r:id="rId4"/>
    <sheet name="印刷用フォーマット (管理者用)" sheetId="9" state="hidden" r:id="rId5"/>
  </sheets>
  <definedNames>
    <definedName name="_xlnm.Print_Area" localSheetId="3">印刷用フォーマット!$A$1:$Q$51</definedName>
    <definedName name="_xlnm.Print_Area" localSheetId="4">'印刷用フォーマット (管理者用)'!$A$1:$Q$150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9" l="1"/>
  <c r="G22" i="2"/>
  <c r="G21" i="2"/>
  <c r="G20" i="2"/>
  <c r="G22" i="6"/>
  <c r="G21" i="6"/>
  <c r="G20" i="6"/>
  <c r="O126" i="9"/>
  <c r="O74" i="9"/>
  <c r="O125" i="9"/>
  <c r="O73" i="9"/>
  <c r="M124" i="9"/>
  <c r="M72" i="9"/>
  <c r="I132" i="9"/>
  <c r="I80" i="9"/>
  <c r="I131" i="9"/>
  <c r="I79" i="9"/>
  <c r="I130" i="9"/>
  <c r="I78" i="9"/>
  <c r="E132" i="9"/>
  <c r="E80" i="9"/>
  <c r="E131" i="9"/>
  <c r="E79" i="9"/>
  <c r="E130" i="9"/>
  <c r="E78" i="9"/>
  <c r="D129" i="9"/>
  <c r="D77" i="9"/>
  <c r="D128" i="9"/>
  <c r="D76" i="9"/>
  <c r="D127" i="9"/>
  <c r="D75" i="9"/>
  <c r="E126" i="9"/>
  <c r="E74" i="9"/>
  <c r="E125" i="9"/>
  <c r="E73" i="9"/>
  <c r="D124" i="9"/>
  <c r="D72" i="9"/>
  <c r="H114" i="9"/>
  <c r="F114" i="9"/>
  <c r="F113" i="9"/>
  <c r="H112" i="9"/>
  <c r="F112" i="9"/>
  <c r="F111" i="9"/>
  <c r="H110" i="9"/>
  <c r="F110" i="9"/>
  <c r="F109" i="9"/>
  <c r="B113" i="9"/>
  <c r="B111" i="9"/>
  <c r="B109" i="9"/>
  <c r="F61" i="9"/>
  <c r="H60" i="9"/>
  <c r="F60" i="9"/>
  <c r="F59" i="9"/>
  <c r="H58" i="9"/>
  <c r="F58" i="9"/>
  <c r="F57" i="9"/>
  <c r="B61" i="9"/>
  <c r="B59" i="9"/>
  <c r="B57" i="9"/>
  <c r="S140" i="9"/>
  <c r="N139" i="9"/>
  <c r="C118" i="9"/>
  <c r="M113" i="9"/>
  <c r="J113" i="9"/>
  <c r="M111" i="9"/>
  <c r="M109" i="9"/>
  <c r="S88" i="9"/>
  <c r="N87" i="9"/>
  <c r="C66" i="9"/>
  <c r="H62" i="9"/>
  <c r="F62" i="9"/>
  <c r="M61" i="9"/>
  <c r="J61" i="9"/>
  <c r="M59" i="9"/>
  <c r="M57" i="9"/>
  <c r="S36" i="9"/>
  <c r="I28" i="9"/>
  <c r="E28" i="9"/>
  <c r="I27" i="9"/>
  <c r="E27" i="9"/>
  <c r="I26" i="9"/>
  <c r="E26" i="9"/>
  <c r="D25" i="9"/>
  <c r="D24" i="9"/>
  <c r="D23" i="9"/>
  <c r="O22" i="9"/>
  <c r="E22" i="9"/>
  <c r="O21" i="9"/>
  <c r="E21" i="9"/>
  <c r="M20" i="9"/>
  <c r="D20" i="9"/>
  <c r="T10" i="9"/>
  <c r="S10" i="9"/>
  <c r="R10" i="9"/>
  <c r="H10" i="9"/>
  <c r="F10" i="9"/>
  <c r="M9" i="9"/>
  <c r="J9" i="9"/>
  <c r="F9" i="9"/>
  <c r="B9" i="9"/>
  <c r="T8" i="9"/>
  <c r="S8" i="9"/>
  <c r="R8" i="9"/>
  <c r="H8" i="9"/>
  <c r="F8" i="9"/>
  <c r="W7" i="9"/>
  <c r="M7" i="9"/>
  <c r="F7" i="9"/>
  <c r="B7" i="9"/>
  <c r="W6" i="9"/>
  <c r="T6" i="9"/>
  <c r="S6" i="9"/>
  <c r="R6" i="9"/>
  <c r="H6" i="9"/>
  <c r="F6" i="9"/>
  <c r="W5" i="9"/>
  <c r="M5" i="9"/>
  <c r="F5" i="9"/>
  <c r="B5" i="9"/>
  <c r="T11" i="9" l="1"/>
  <c r="J35" i="9" s="1"/>
  <c r="S11" i="9"/>
  <c r="E87" i="9" s="1"/>
  <c r="W11" i="9"/>
  <c r="I37" i="9" l="1"/>
  <c r="I141" i="9"/>
  <c r="I89" i="9"/>
  <c r="E35" i="9"/>
  <c r="J139" i="9"/>
  <c r="E139" i="9"/>
  <c r="J87" i="9"/>
  <c r="S35" i="1"/>
  <c r="T10" i="1"/>
  <c r="T6" i="1"/>
  <c r="T8" i="1"/>
  <c r="S10" i="1"/>
  <c r="S6" i="1"/>
  <c r="S8" i="1"/>
  <c r="B9" i="1"/>
  <c r="S11" i="1" l="1"/>
  <c r="T11" i="1"/>
  <c r="C14" i="1"/>
  <c r="H22" i="6"/>
  <c r="H21" i="6"/>
  <c r="H20" i="6"/>
  <c r="H22" i="2"/>
  <c r="I28" i="1"/>
  <c r="I27" i="1"/>
  <c r="I26" i="1"/>
  <c r="E27" i="1"/>
  <c r="E28" i="1"/>
  <c r="E26" i="1"/>
  <c r="D25" i="1"/>
  <c r="D24" i="1"/>
  <c r="D23" i="1"/>
  <c r="E22" i="1"/>
  <c r="E21" i="1"/>
  <c r="D20" i="1"/>
  <c r="H10" i="1"/>
  <c r="F10" i="1"/>
  <c r="B7" i="1"/>
  <c r="F9" i="1"/>
  <c r="B5" i="1"/>
  <c r="M9" i="1"/>
  <c r="M7" i="1"/>
  <c r="M5" i="1"/>
  <c r="J9" i="1"/>
  <c r="H8" i="1"/>
  <c r="F8" i="1"/>
  <c r="F7" i="1"/>
  <c r="H6" i="1"/>
  <c r="F6" i="1"/>
  <c r="F5" i="1"/>
  <c r="H21" i="2" l="1"/>
  <c r="H20" i="2"/>
</calcChain>
</file>

<file path=xl/sharedStrings.xml><?xml version="1.0" encoding="utf-8"?>
<sst xmlns="http://schemas.openxmlformats.org/spreadsheetml/2006/main" count="536" uniqueCount="163">
  <si>
    <t>様式１</t>
    <phoneticPr fontId="1"/>
  </si>
  <si>
    <t xml:space="preserve"> 使用を希望する日時</t>
    <phoneticPr fontId="1"/>
  </si>
  <si>
    <t xml:space="preserve"> 変更後の日時 </t>
    <phoneticPr fontId="1"/>
  </si>
  <si>
    <t>使用実績日時</t>
    <phoneticPr fontId="1"/>
  </si>
  <si>
    <t xml:space="preserve"> 使用時間</t>
    <phoneticPr fontId="1"/>
  </si>
  <si>
    <t>お客さま会社名</t>
    <rPh sb="4" eb="7">
      <t>カイシャメイ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</si>
  <si>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</si>
  <si>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</si>
  <si>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</si>
  <si>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代表者役職名</t>
    <rPh sb="0" eb="3">
      <t>ダイヒョウシャ</t>
    </rPh>
    <rPh sb="3" eb="5">
      <t>ヤクショク</t>
    </rPh>
    <rPh sb="5" eb="6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</si>
  <si>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</si>
  <si>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使用時間</t>
    <rPh sb="0" eb="2">
      <t>シヨウ</t>
    </rPh>
    <rPh sb="2" eb="4">
      <t>ジカン</t>
    </rPh>
    <phoneticPr fontId="1"/>
  </si>
  <si>
    <t>①</t>
    <phoneticPr fontId="1"/>
  </si>
  <si>
    <t>②</t>
    <phoneticPr fontId="1"/>
  </si>
  <si>
    <t>③</t>
    <phoneticPr fontId="1"/>
  </si>
  <si>
    <t>企画支援広報部　主任</t>
    <rPh sb="0" eb="4">
      <t>キカクシエン</t>
    </rPh>
    <rPh sb="4" eb="7">
      <t>コウホウブ</t>
    </rPh>
    <rPh sb="8" eb="10">
      <t>シュニン</t>
    </rPh>
    <phoneticPr fontId="1"/>
  </si>
  <si>
    <t>914-0192</t>
    <phoneticPr fontId="1"/>
  </si>
  <si>
    <t>敦賀市長谷64-52-1</t>
    <rPh sb="0" eb="3">
      <t>ツルガシ</t>
    </rPh>
    <rPh sb="3" eb="5">
      <t>ナガタニ</t>
    </rPh>
    <phoneticPr fontId="1"/>
  </si>
  <si>
    <t>0770-24-7273</t>
    <phoneticPr fontId="1"/>
  </si>
  <si>
    <t>主任</t>
    <rPh sb="0" eb="2">
      <t>シュニン</t>
    </rPh>
    <phoneticPr fontId="1"/>
  </si>
  <si>
    <t>DB
NO</t>
    <phoneticPr fontId="3"/>
  </si>
  <si>
    <t>区分　（条例名称）</t>
    <rPh sb="0" eb="2">
      <t>クブン</t>
    </rPh>
    <rPh sb="4" eb="6">
      <t>ジョウレイ</t>
    </rPh>
    <rPh sb="6" eb="8">
      <t>メイショウ</t>
    </rPh>
    <phoneticPr fontId="3"/>
  </si>
  <si>
    <t>超高分解能高圧分析電子顕微鏡装置</t>
    <rPh sb="0" eb="1">
      <t>チョウ</t>
    </rPh>
    <rPh sb="1" eb="5">
      <t>コウブンカイノウ</t>
    </rPh>
    <rPh sb="5" eb="7">
      <t>コウアツ</t>
    </rPh>
    <rPh sb="7" eb="9">
      <t>ブンセキ</t>
    </rPh>
    <rPh sb="9" eb="11">
      <t>デンシ</t>
    </rPh>
    <rPh sb="11" eb="14">
      <t>ケンビキョウ</t>
    </rPh>
    <rPh sb="14" eb="16">
      <t>ソウチ</t>
    </rPh>
    <phoneticPr fontId="4"/>
  </si>
  <si>
    <t>走査電子顕微鏡装置</t>
    <rPh sb="0" eb="2">
      <t>ソウサ</t>
    </rPh>
    <rPh sb="2" eb="4">
      <t>デンシ</t>
    </rPh>
    <rPh sb="4" eb="7">
      <t>ケンビキョウ</t>
    </rPh>
    <rPh sb="7" eb="9">
      <t>ソウチ</t>
    </rPh>
    <phoneticPr fontId="4"/>
  </si>
  <si>
    <t>電子プローブマイクロアナライザー装置</t>
    <rPh sb="0" eb="2">
      <t>デンシ</t>
    </rPh>
    <rPh sb="16" eb="18">
      <t>ソウチ</t>
    </rPh>
    <phoneticPr fontId="4"/>
  </si>
  <si>
    <t>微小領域エックス線回折装置</t>
    <rPh sb="0" eb="2">
      <t>ビショウ</t>
    </rPh>
    <rPh sb="2" eb="4">
      <t>リョウイキ</t>
    </rPh>
    <rPh sb="8" eb="9">
      <t>セン</t>
    </rPh>
    <rPh sb="9" eb="11">
      <t>カイセツ</t>
    </rPh>
    <rPh sb="11" eb="13">
      <t>ソウチ</t>
    </rPh>
    <phoneticPr fontId="4"/>
  </si>
  <si>
    <t>誘導結合高周波プラズマ質量分析装置</t>
    <rPh sb="0" eb="2">
      <t>ユウドウ</t>
    </rPh>
    <rPh sb="2" eb="4">
      <t>ケツゴウ</t>
    </rPh>
    <rPh sb="4" eb="7">
      <t>コウシュウハ</t>
    </rPh>
    <rPh sb="11" eb="13">
      <t>シツリョウ</t>
    </rPh>
    <rPh sb="13" eb="15">
      <t>ブンセキ</t>
    </rPh>
    <rPh sb="15" eb="17">
      <t>ソウチ</t>
    </rPh>
    <phoneticPr fontId="4"/>
  </si>
  <si>
    <t>高分解能質量分析装置</t>
    <rPh sb="0" eb="4">
      <t>コウブンカイノウ</t>
    </rPh>
    <rPh sb="4" eb="6">
      <t>シツリョウ</t>
    </rPh>
    <rPh sb="6" eb="8">
      <t>ブンセキ</t>
    </rPh>
    <rPh sb="8" eb="10">
      <t>ソウチ</t>
    </rPh>
    <phoneticPr fontId="4"/>
  </si>
  <si>
    <t>フーリエ変換核磁気共鳴装置</t>
    <rPh sb="4" eb="6">
      <t>ヘンカン</t>
    </rPh>
    <rPh sb="6" eb="7">
      <t>カク</t>
    </rPh>
    <rPh sb="7" eb="9">
      <t>ジキ</t>
    </rPh>
    <rPh sb="9" eb="11">
      <t>キョウメイ</t>
    </rPh>
    <rPh sb="11" eb="13">
      <t>ソウチ</t>
    </rPh>
    <phoneticPr fontId="4"/>
  </si>
  <si>
    <t>二次イオン質量分析計</t>
    <rPh sb="0" eb="2">
      <t>ニジ</t>
    </rPh>
    <rPh sb="5" eb="7">
      <t>シツリョウ</t>
    </rPh>
    <rPh sb="7" eb="9">
      <t>ブンセキ</t>
    </rPh>
    <rPh sb="9" eb="10">
      <t>ケイ</t>
    </rPh>
    <phoneticPr fontId="4"/>
  </si>
  <si>
    <t>フーリエ変換赤外分光光度計</t>
    <rPh sb="4" eb="6">
      <t>ヘンカン</t>
    </rPh>
    <rPh sb="6" eb="8">
      <t>セキガイ</t>
    </rPh>
    <rPh sb="8" eb="13">
      <t>ブンコウコウドケイ</t>
    </rPh>
    <phoneticPr fontId="4"/>
  </si>
  <si>
    <t>ラマン分光光度計</t>
    <rPh sb="3" eb="8">
      <t>ブンコウコウドケイ</t>
    </rPh>
    <phoneticPr fontId="4"/>
  </si>
  <si>
    <t>電子スピン共鳴装置</t>
    <rPh sb="0" eb="2">
      <t>デンシ</t>
    </rPh>
    <rPh sb="5" eb="7">
      <t>キョウメイ</t>
    </rPh>
    <rPh sb="7" eb="9">
      <t>ソウチ</t>
    </rPh>
    <phoneticPr fontId="4"/>
  </si>
  <si>
    <t>オージェ電子分光装置</t>
    <rPh sb="4" eb="6">
      <t>デンシ</t>
    </rPh>
    <rPh sb="6" eb="8">
      <t>ブンコウ</t>
    </rPh>
    <rPh sb="8" eb="10">
      <t>ソウチ</t>
    </rPh>
    <phoneticPr fontId="4"/>
  </si>
  <si>
    <t>バイオイメージングアナライザー</t>
    <phoneticPr fontId="4"/>
  </si>
  <si>
    <t>液体シンチレーション測定装置</t>
    <rPh sb="0" eb="2">
      <t>エキタイ</t>
    </rPh>
    <rPh sb="10" eb="12">
      <t>ソクテイ</t>
    </rPh>
    <rPh sb="12" eb="14">
      <t>ソウチ</t>
    </rPh>
    <phoneticPr fontId="4"/>
  </si>
  <si>
    <t>ゲル解析装置</t>
    <rPh sb="2" eb="4">
      <t>カイセキ</t>
    </rPh>
    <rPh sb="4" eb="6">
      <t>ソウチ</t>
    </rPh>
    <phoneticPr fontId="4"/>
  </si>
  <si>
    <t>ハイブリダイゼーションシステム</t>
    <phoneticPr fontId="4"/>
  </si>
  <si>
    <t>生物用倒立型顕微鏡システム</t>
    <rPh sb="0" eb="3">
      <t>セイブツヨウ</t>
    </rPh>
    <rPh sb="3" eb="5">
      <t>トウリツ</t>
    </rPh>
    <rPh sb="5" eb="6">
      <t>カタ</t>
    </rPh>
    <rPh sb="6" eb="9">
      <t>ケンビキョウ</t>
    </rPh>
    <phoneticPr fontId="4"/>
  </si>
  <si>
    <t>高品位画像出力システム</t>
    <rPh sb="0" eb="3">
      <t>コウヒンイ</t>
    </rPh>
    <rPh sb="3" eb="5">
      <t>ガゾウ</t>
    </rPh>
    <rPh sb="5" eb="7">
      <t>シュツリョク</t>
    </rPh>
    <phoneticPr fontId="4"/>
  </si>
  <si>
    <t>タンパク質・ミセル超微粒子分析システム</t>
    <rPh sb="4" eb="5">
      <t>シツ</t>
    </rPh>
    <rPh sb="9" eb="13">
      <t>チョウビリュウシ</t>
    </rPh>
    <rPh sb="13" eb="15">
      <t>ブンセキ</t>
    </rPh>
    <phoneticPr fontId="4"/>
  </si>
  <si>
    <t>自動細胞分離解析システム</t>
    <rPh sb="0" eb="2">
      <t>ジドウ</t>
    </rPh>
    <rPh sb="2" eb="4">
      <t>サイボウ</t>
    </rPh>
    <rPh sb="4" eb="6">
      <t>ブンリ</t>
    </rPh>
    <rPh sb="6" eb="8">
      <t>カイセキ</t>
    </rPh>
    <phoneticPr fontId="4"/>
  </si>
  <si>
    <t>マイクロプレートリーダーシステム</t>
    <phoneticPr fontId="4"/>
  </si>
  <si>
    <t>触針式材料表面形状測定器</t>
    <rPh sb="0" eb="1">
      <t>ショク</t>
    </rPh>
    <rPh sb="1" eb="2">
      <t>シン</t>
    </rPh>
    <rPh sb="2" eb="3">
      <t>シキ</t>
    </rPh>
    <rPh sb="3" eb="5">
      <t>ザイリョウ</t>
    </rPh>
    <rPh sb="5" eb="7">
      <t>ヒョウメン</t>
    </rPh>
    <rPh sb="7" eb="9">
      <t>ケイジョウ</t>
    </rPh>
    <rPh sb="9" eb="11">
      <t>ソクテイ</t>
    </rPh>
    <rPh sb="11" eb="12">
      <t>キ</t>
    </rPh>
    <phoneticPr fontId="4"/>
  </si>
  <si>
    <t>薄膜物性評価装置</t>
    <rPh sb="0" eb="2">
      <t>ハクマク</t>
    </rPh>
    <rPh sb="2" eb="4">
      <t>ブッセイ</t>
    </rPh>
    <rPh sb="4" eb="6">
      <t>ヒョウカ</t>
    </rPh>
    <rPh sb="6" eb="8">
      <t>ソウチ</t>
    </rPh>
    <phoneticPr fontId="4"/>
  </si>
  <si>
    <t>自動エリプソメーター</t>
    <rPh sb="0" eb="2">
      <t>ジドウ</t>
    </rPh>
    <phoneticPr fontId="4"/>
  </si>
  <si>
    <t>植物育成室</t>
    <rPh sb="0" eb="2">
      <t>ショクブツ</t>
    </rPh>
    <rPh sb="2" eb="4">
      <t>イクセイ</t>
    </rPh>
    <rPh sb="4" eb="5">
      <t>シツ</t>
    </rPh>
    <phoneticPr fontId="4"/>
  </si>
  <si>
    <t>蛍光分光分析装置</t>
    <rPh sb="0" eb="2">
      <t>ケイコウ</t>
    </rPh>
    <rPh sb="2" eb="4">
      <t>ブンコウ</t>
    </rPh>
    <rPh sb="4" eb="6">
      <t>ブンセキ</t>
    </rPh>
    <rPh sb="6" eb="8">
      <t>ソウチ</t>
    </rPh>
    <phoneticPr fontId="4"/>
  </si>
  <si>
    <t>赤外線加熱装置</t>
    <rPh sb="0" eb="3">
      <t>セキガイセン</t>
    </rPh>
    <rPh sb="3" eb="5">
      <t>カネツ</t>
    </rPh>
    <rPh sb="5" eb="7">
      <t>ソウチ</t>
    </rPh>
    <phoneticPr fontId="4"/>
  </si>
  <si>
    <t>粒径分布測定装置</t>
    <rPh sb="0" eb="2">
      <t>リュウケイ</t>
    </rPh>
    <rPh sb="2" eb="4">
      <t>ブンプ</t>
    </rPh>
    <rPh sb="4" eb="6">
      <t>ソクテイ</t>
    </rPh>
    <rPh sb="6" eb="8">
      <t>ソウチ</t>
    </rPh>
    <phoneticPr fontId="4"/>
  </si>
  <si>
    <t>蛍光顕微鏡画像解析システム</t>
    <rPh sb="0" eb="2">
      <t>ケイコウ</t>
    </rPh>
    <rPh sb="2" eb="5">
      <t>ケンビキョウ</t>
    </rPh>
    <rPh sb="5" eb="7">
      <t>ガゾウ</t>
    </rPh>
    <rPh sb="7" eb="9">
      <t>カイセキ</t>
    </rPh>
    <phoneticPr fontId="4"/>
  </si>
  <si>
    <t>化学物質精密定量分析システム</t>
    <rPh sb="0" eb="2">
      <t>カガク</t>
    </rPh>
    <rPh sb="2" eb="4">
      <t>ブッシツ</t>
    </rPh>
    <rPh sb="4" eb="6">
      <t>セイミツ</t>
    </rPh>
    <rPh sb="6" eb="8">
      <t>テイリョウ</t>
    </rPh>
    <rPh sb="8" eb="10">
      <t>ブンセキ</t>
    </rPh>
    <phoneticPr fontId="4"/>
  </si>
  <si>
    <t>多目的材料表面改質装置</t>
    <rPh sb="0" eb="3">
      <t>タモクテキ</t>
    </rPh>
    <rPh sb="3" eb="5">
      <t>ザイリョウ</t>
    </rPh>
    <rPh sb="5" eb="7">
      <t>ヒョウメン</t>
    </rPh>
    <rPh sb="7" eb="9">
      <t>カイシツ</t>
    </rPh>
    <rPh sb="9" eb="11">
      <t>ソウチ</t>
    </rPh>
    <phoneticPr fontId="4"/>
  </si>
  <si>
    <t>集束イオンビーム装置</t>
    <rPh sb="0" eb="2">
      <t>シュウソク</t>
    </rPh>
    <rPh sb="8" eb="10">
      <t>ソウチ</t>
    </rPh>
    <phoneticPr fontId="4"/>
  </si>
  <si>
    <t>高分子結合状態解析システム</t>
    <rPh sb="0" eb="3">
      <t>コウブンシ</t>
    </rPh>
    <rPh sb="3" eb="5">
      <t>ケツゴウ</t>
    </rPh>
    <rPh sb="5" eb="7">
      <t>ジョウタイ</t>
    </rPh>
    <rPh sb="7" eb="9">
      <t>カイセキ</t>
    </rPh>
    <phoneticPr fontId="4"/>
  </si>
  <si>
    <t>液体クロマトグラフ質量分析装置</t>
    <rPh sb="0" eb="2">
      <t>エキタイ</t>
    </rPh>
    <rPh sb="9" eb="11">
      <t>シツリョウ</t>
    </rPh>
    <rPh sb="11" eb="13">
      <t>ブンセキ</t>
    </rPh>
    <rPh sb="13" eb="15">
      <t>ソウチ</t>
    </rPh>
    <phoneticPr fontId="4"/>
  </si>
  <si>
    <t>遺伝子導入解析システム</t>
    <rPh sb="0" eb="2">
      <t>イデン</t>
    </rPh>
    <rPh sb="2" eb="3">
      <t>コ</t>
    </rPh>
    <rPh sb="3" eb="5">
      <t>ドウニュウ</t>
    </rPh>
    <rPh sb="5" eb="7">
      <t>カイセキ</t>
    </rPh>
    <phoneticPr fontId="4"/>
  </si>
  <si>
    <t>ラジカルモニタ装置</t>
    <rPh sb="7" eb="9">
      <t>ソウチ</t>
    </rPh>
    <phoneticPr fontId="4"/>
  </si>
  <si>
    <t>パルスレーザー加工システム</t>
    <rPh sb="7" eb="9">
      <t>カコウ</t>
    </rPh>
    <phoneticPr fontId="4"/>
  </si>
  <si>
    <t>薄膜試料作製装置</t>
    <rPh sb="0" eb="2">
      <t>ハクマク</t>
    </rPh>
    <rPh sb="2" eb="4">
      <t>シリョウ</t>
    </rPh>
    <rPh sb="4" eb="6">
      <t>サクセイ</t>
    </rPh>
    <rPh sb="6" eb="8">
      <t>ソウチ</t>
    </rPh>
    <phoneticPr fontId="4"/>
  </si>
  <si>
    <t>X線照射装置</t>
    <phoneticPr fontId="3"/>
  </si>
  <si>
    <t>原子間力顕微鏡</t>
    <rPh sb="0" eb="2">
      <t>ゲンシ</t>
    </rPh>
    <rPh sb="2" eb="3">
      <t>カン</t>
    </rPh>
    <rPh sb="3" eb="4">
      <t>リョク</t>
    </rPh>
    <rPh sb="4" eb="7">
      <t>ケンビキョウ</t>
    </rPh>
    <phoneticPr fontId="4"/>
  </si>
  <si>
    <t>マイクロ波合成反応装置</t>
    <rPh sb="4" eb="5">
      <t>ハ</t>
    </rPh>
    <rPh sb="5" eb="7">
      <t>ゴウセイ</t>
    </rPh>
    <rPh sb="7" eb="9">
      <t>ハンノウ</t>
    </rPh>
    <rPh sb="9" eb="11">
      <t>ソウチ</t>
    </rPh>
    <phoneticPr fontId="4"/>
  </si>
  <si>
    <t>次世代DNAシーケンサシステム</t>
    <rPh sb="0" eb="3">
      <t>ジセダイ</t>
    </rPh>
    <phoneticPr fontId="4"/>
  </si>
  <si>
    <t>デジタルマイクロスコープ</t>
    <phoneticPr fontId="4"/>
  </si>
  <si>
    <t>マルチチャンネル分光器</t>
    <phoneticPr fontId="4"/>
  </si>
  <si>
    <t>クリーンゾーン形成装置</t>
    <phoneticPr fontId="4"/>
  </si>
  <si>
    <t>ビーズ式細胞破砕装置</t>
    <phoneticPr fontId="4"/>
  </si>
  <si>
    <t>ＰＣＲ用サーマルサイクラー</t>
    <phoneticPr fontId="4"/>
  </si>
  <si>
    <t>高速液体クロマトグラフィー装置</t>
    <phoneticPr fontId="4"/>
  </si>
  <si>
    <t>ゲル撮影装置</t>
    <rPh sb="2" eb="4">
      <t>サツエイ</t>
    </rPh>
    <phoneticPr fontId="4"/>
  </si>
  <si>
    <t>集光加熱炉</t>
    <phoneticPr fontId="3"/>
  </si>
  <si>
    <t>管状加熱炉</t>
    <phoneticPr fontId="3"/>
  </si>
  <si>
    <t>キャピラリーＤＮＡシーケンサ</t>
    <phoneticPr fontId="3"/>
  </si>
  <si>
    <t>～</t>
    <phoneticPr fontId="1"/>
  </si>
  <si>
    <t>○○</t>
    <phoneticPr fontId="1"/>
  </si>
  <si>
    <t>△△</t>
    <phoneticPr fontId="1"/>
  </si>
  <si>
    <t>使用する機器名称</t>
    <rPh sb="0" eb="2">
      <t>シヨウ</t>
    </rPh>
    <rPh sb="4" eb="8">
      <t>キキメイショウ</t>
    </rPh>
    <phoneticPr fontId="1"/>
  </si>
  <si>
    <t>上記のとおり使用したいので、申し込みます。</t>
    <phoneticPr fontId="1"/>
  </si>
  <si>
    <t>申請日</t>
    <rPh sb="0" eb="2">
      <t>シンセイ</t>
    </rPh>
    <rPh sb="2" eb="3">
      <t>ヒ</t>
    </rPh>
    <phoneticPr fontId="1"/>
  </si>
  <si>
    <t>理事長</t>
    <rPh sb="0" eb="3">
      <t>リジチョウ</t>
    </rPh>
    <phoneticPr fontId="1"/>
  </si>
  <si>
    <t>様</t>
    <rPh sb="0" eb="1">
      <t>サマ</t>
    </rPh>
    <phoneticPr fontId="1"/>
  </si>
  <si>
    <t>□上記のとおり（変更して）許可します。</t>
    <phoneticPr fontId="1"/>
  </si>
  <si>
    <t>□機器の都合により許可できません。</t>
    <phoneticPr fontId="1"/>
  </si>
  <si>
    <t>団体名：</t>
    <rPh sb="0" eb="2">
      <t>ダンタイ</t>
    </rPh>
    <rPh sb="2" eb="3">
      <t>メイ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</si>
  <si>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</si>
  <si>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　団体名：</t>
    <rPh sb="1" eb="3">
      <t>ダンタイ</t>
    </rPh>
    <rPh sb="3" eb="4">
      <t>メイ</t>
    </rPh>
    <phoneticPr fontId="1"/>
  </si>
  <si>
    <t>　代表者職・氏名：</t>
    <rPh sb="1" eb="4">
      <t>ダイヒョウシャ</t>
    </rPh>
    <rPh sb="4" eb="5">
      <t>ショク</t>
    </rPh>
    <rPh sb="6" eb="8">
      <t>シメイ</t>
    </rPh>
    <phoneticPr fontId="1"/>
  </si>
  <si>
    <t>　住所：</t>
    <rPh sb="1" eb="3">
      <t>ジュウショ</t>
    </rPh>
    <phoneticPr fontId="1"/>
  </si>
  <si>
    <t>　電話番号：</t>
    <rPh sb="1" eb="3">
      <t>デンワ</t>
    </rPh>
    <rPh sb="3" eb="5">
      <t>バンゴウ</t>
    </rPh>
    <phoneticPr fontId="1"/>
  </si>
  <si>
    <t>使用する方の職・氏名</t>
    <rPh sb="0" eb="2">
      <t>シヨウ</t>
    </rPh>
    <rPh sb="4" eb="5">
      <t>カタ</t>
    </rPh>
    <rPh sb="6" eb="7">
      <t>ショク</t>
    </rPh>
    <rPh sb="8" eb="10">
      <t>シメイ</t>
    </rPh>
    <phoneticPr fontId="1"/>
  </si>
  <si>
    <t>若狭　太郎</t>
    <rPh sb="0" eb="2">
      <t>ワカサ</t>
    </rPh>
    <rPh sb="3" eb="5">
      <t>タロウ</t>
    </rPh>
    <phoneticPr fontId="1"/>
  </si>
  <si>
    <t>株式会社若狭湾エネルギー研究センター</t>
    <rPh sb="0" eb="2">
      <t>カブシキ</t>
    </rPh>
    <rPh sb="2" eb="4">
      <t>カイシャ</t>
    </rPh>
    <rPh sb="4" eb="7">
      <t>ワカサワン</t>
    </rPh>
    <rPh sb="12" eb="14">
      <t>ケンキュウ</t>
    </rPh>
    <phoneticPr fontId="1"/>
  </si>
  <si>
    <t>職：</t>
    <rPh sb="0" eb="1">
      <t>ショク</t>
    </rPh>
    <phoneticPr fontId="1"/>
  </si>
  <si>
    <t>氏名：</t>
    <rPh sb="0" eb="2">
      <t>シメイ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</si>
  <si>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</si>
  <si>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若狭湾エネルギー研究センター</t>
    <rPh sb="0" eb="3">
      <t>ワカサワン</t>
    </rPh>
    <rPh sb="8" eb="10">
      <t>ケンキュウ</t>
    </rPh>
    <phoneticPr fontId="1"/>
  </si>
  <si>
    <t>　※二重枠線部分のみご記入ください。</t>
    <rPh sb="2" eb="4">
      <t>ニジュウ</t>
    </rPh>
    <rPh sb="4" eb="5">
      <t>ワク</t>
    </rPh>
    <rPh sb="5" eb="6">
      <t>セン</t>
    </rPh>
    <rPh sb="6" eb="8">
      <t>ブブン</t>
    </rPh>
    <rPh sb="11" eb="13">
      <t>キニュウ</t>
    </rPh>
    <phoneticPr fontId="1"/>
  </si>
  <si>
    <t>　※下記は、公益財団法人若狭湾エネルギー研究センターで使用します。</t>
    <rPh sb="2" eb="4">
      <t>カキ</t>
    </rPh>
    <rPh sb="6" eb="8">
      <t>コウエキ</t>
    </rPh>
    <rPh sb="8" eb="10">
      <t>ザイダン</t>
    </rPh>
    <rPh sb="10" eb="12">
      <t>ホウジン</t>
    </rPh>
    <rPh sb="12" eb="15">
      <t>ワカサワン</t>
    </rPh>
    <rPh sb="20" eb="22">
      <t>ケンキュウ</t>
    </rPh>
    <rPh sb="27" eb="29">
      <t>シヨウ</t>
    </rPh>
    <phoneticPr fontId="1"/>
  </si>
  <si>
    <t>決裁</t>
    <rPh sb="0" eb="2">
      <t>ケッサイ</t>
    </rPh>
    <phoneticPr fontId="1"/>
  </si>
  <si>
    <t>統括機器
管理者</t>
    <rPh sb="0" eb="2">
      <t>トウカツ</t>
    </rPh>
    <rPh sb="2" eb="4">
      <t>キキ</t>
    </rPh>
    <rPh sb="5" eb="8">
      <t>カンリシャ</t>
    </rPh>
    <phoneticPr fontId="1"/>
  </si>
  <si>
    <t>副統括機器
管理者</t>
    <rPh sb="0" eb="1">
      <t>フク</t>
    </rPh>
    <rPh sb="1" eb="3">
      <t>トウカツ</t>
    </rPh>
    <rPh sb="3" eb="5">
      <t>キキ</t>
    </rPh>
    <rPh sb="6" eb="9">
      <t>カンリシャ</t>
    </rPh>
    <phoneticPr fontId="1"/>
  </si>
  <si>
    <t>機器管理者</t>
    <rPh sb="0" eb="2">
      <t>キキ</t>
    </rPh>
    <rPh sb="2" eb="5">
      <t>カンリシャ</t>
    </rPh>
    <phoneticPr fontId="1"/>
  </si>
  <si>
    <t>機器管理
補助者</t>
    <rPh sb="0" eb="2">
      <t>キキ</t>
    </rPh>
    <rPh sb="2" eb="4">
      <t>カンリ</t>
    </rPh>
    <rPh sb="5" eb="8">
      <t>ホジョシャ</t>
    </rPh>
    <phoneticPr fontId="1"/>
  </si>
  <si>
    <t>オペレーター</t>
    <phoneticPr fontId="1"/>
  </si>
  <si>
    <t>受付</t>
    <rPh sb="0" eb="2">
      <t>ウケツケ</t>
    </rPh>
    <phoneticPr fontId="1"/>
  </si>
  <si>
    <t>納付書</t>
    <rPh sb="0" eb="3">
      <t>ノウフショ</t>
    </rPh>
    <phoneticPr fontId="1"/>
  </si>
  <si>
    <t>許可・不許可通知</t>
    <rPh sb="0" eb="2">
      <t>キョカ</t>
    </rPh>
    <rPh sb="3" eb="6">
      <t>フキョカ</t>
    </rPh>
    <rPh sb="6" eb="8">
      <t>ツウチ</t>
    </rPh>
    <phoneticPr fontId="1"/>
  </si>
  <si>
    <t>許可番号</t>
    <rPh sb="0" eb="2">
      <t>キョカ</t>
    </rPh>
    <rPh sb="2" eb="4">
      <t>バンゴウ</t>
    </rPh>
    <phoneticPr fontId="1"/>
  </si>
  <si>
    <t>写し受領</t>
    <rPh sb="0" eb="1">
      <t>ウツ</t>
    </rPh>
    <rPh sb="2" eb="4">
      <t>ジュリョウ</t>
    </rPh>
    <phoneticPr fontId="1"/>
  </si>
  <si>
    <t>　　／</t>
    <phoneticPr fontId="1"/>
  </si>
  <si>
    <t>若エネ管
第　　　　　号</t>
    <rPh sb="0" eb="1">
      <t>ワカ</t>
    </rPh>
    <rPh sb="3" eb="4">
      <t>カン</t>
    </rPh>
    <rPh sb="5" eb="6">
      <t>ダイ</t>
    </rPh>
    <rPh sb="11" eb="12">
      <t>ゴウ</t>
    </rPh>
    <phoneticPr fontId="1"/>
  </si>
  <si>
    <t>科学機器使用申込書 　兼 　許可（不許可）通知書</t>
    <phoneticPr fontId="1"/>
  </si>
  <si>
    <t>使用条件</t>
    <rPh sb="0" eb="2">
      <t>シヨウ</t>
    </rPh>
    <rPh sb="2" eb="4">
      <t>ジョウケン</t>
    </rPh>
    <phoneticPr fontId="1"/>
  </si>
  <si>
    <t>１．科学機器は、本来の目的以外に使用しないでください。
２．使用者が使用する科学機器等で傷害を受けても、当法人は責任を負いません。
３．操作マニュアル等を熟知して使用してください。
４．使用した科学機器等を滅失し、又は毀損したときは、その損害を賠償していただきます。
５．使用した科学機器等は使用前の状態に戻してください。
６．必要な消耗品等は使用者で準備してください。
７．科学機器管理者又はオペレーターの指示に従ってください</t>
    <phoneticPr fontId="1"/>
  </si>
  <si>
    <t xml:space="preserve">  年　　月　　日</t>
    <rPh sb="2" eb="3">
      <t>ネン</t>
    </rPh>
    <rPh sb="5" eb="6">
      <t>ツキ</t>
    </rPh>
    <rPh sb="8" eb="9">
      <t>ヒ</t>
    </rPh>
    <phoneticPr fontId="1"/>
  </si>
  <si>
    <t>××　××</t>
    <phoneticPr fontId="1"/>
  </si>
  <si>
    <t>●●　●●　</t>
    <phoneticPr fontId="1"/>
  </si>
  <si>
    <t>　公益財団法人若狭湾エネルギー研究センター</t>
    <phoneticPr fontId="1"/>
  </si>
  <si>
    <t>管理部</t>
    <rPh sb="0" eb="3">
      <t>カンリブ</t>
    </rPh>
    <phoneticPr fontId="1"/>
  </si>
  <si>
    <t>時間</t>
    <rPh sb="0" eb="2">
      <t>ジカン</t>
    </rPh>
    <phoneticPr fontId="1"/>
  </si>
  <si>
    <t>単価</t>
    <rPh sb="0" eb="2">
      <t>タンカ</t>
    </rPh>
    <phoneticPr fontId="1"/>
  </si>
  <si>
    <t>DNAシーケンサ</t>
    <phoneticPr fontId="4"/>
  </si>
  <si>
    <t>1平方メートルにつき１日630円</t>
    <rPh sb="1" eb="3">
      <t>ヘイホウ</t>
    </rPh>
    <rPh sb="11" eb="12">
      <t>ニチ</t>
    </rPh>
    <rPh sb="15" eb="16">
      <t>エン</t>
    </rPh>
    <phoneticPr fontId="1"/>
  </si>
  <si>
    <t>副統括機器
管理者</t>
    <phoneticPr fontId="1"/>
  </si>
  <si>
    <t>植物室</t>
    <rPh sb="0" eb="2">
      <t>ショクブツ</t>
    </rPh>
    <rPh sb="2" eb="3">
      <t>シツ</t>
    </rPh>
    <phoneticPr fontId="1"/>
  </si>
  <si>
    <t>機器管理補助者</t>
    <rPh sb="0" eb="4">
      <t>キキカンリ</t>
    </rPh>
    <rPh sb="4" eb="7">
      <t>ホジョシャ</t>
    </rPh>
    <phoneticPr fontId="1"/>
  </si>
  <si>
    <t>×</t>
    <phoneticPr fontId="1"/>
  </si>
  <si>
    <t>安永</t>
    <rPh sb="0" eb="2">
      <t>ヤスナガ</t>
    </rPh>
    <phoneticPr fontId="4"/>
  </si>
  <si>
    <t>石神</t>
    <rPh sb="0" eb="2">
      <t>イシガミ</t>
    </rPh>
    <phoneticPr fontId="4"/>
  </si>
  <si>
    <t>遠藤</t>
    <rPh sb="0" eb="2">
      <t>エンドウ</t>
    </rPh>
    <phoneticPr fontId="4"/>
  </si>
  <si>
    <t>鈴木</t>
    <rPh sb="0" eb="2">
      <t>スズキ</t>
    </rPh>
    <phoneticPr fontId="4"/>
  </si>
  <si>
    <t>遠藤</t>
    <rPh sb="0" eb="2">
      <t>エンドウ</t>
    </rPh>
    <phoneticPr fontId="3"/>
  </si>
  <si>
    <t>田中</t>
    <rPh sb="0" eb="2">
      <t>タナカ</t>
    </rPh>
    <phoneticPr fontId="4"/>
  </si>
  <si>
    <t>畑下</t>
    <rPh sb="0" eb="2">
      <t>ハタシタ</t>
    </rPh>
    <phoneticPr fontId="4"/>
  </si>
  <si>
    <t>高城</t>
    <rPh sb="0" eb="2">
      <t>タカギ</t>
    </rPh>
    <phoneticPr fontId="4"/>
  </si>
  <si>
    <t>松永</t>
    <rPh sb="0" eb="2">
      <t>マツナガ</t>
    </rPh>
    <phoneticPr fontId="4"/>
  </si>
  <si>
    <t>久米</t>
    <rPh sb="0" eb="2">
      <t>クメ</t>
    </rPh>
    <phoneticPr fontId="4"/>
  </si>
  <si>
    <t>山岸</t>
    <rPh sb="0" eb="2">
      <t>ヤマギシ</t>
    </rPh>
    <phoneticPr fontId="3"/>
  </si>
  <si>
    <t>安永</t>
    <rPh sb="0" eb="1">
      <t>ヤス</t>
    </rPh>
    <rPh sb="1" eb="2">
      <t>ナガ</t>
    </rPh>
    <phoneticPr fontId="4"/>
  </si>
  <si>
    <t>田中</t>
    <phoneticPr fontId="4"/>
  </si>
  <si>
    <t>生駒</t>
    <rPh sb="0" eb="2">
      <t>イコマ</t>
    </rPh>
    <phoneticPr fontId="3"/>
  </si>
  <si>
    <t>田中</t>
    <rPh sb="0" eb="2">
      <t>タナカ</t>
    </rPh>
    <phoneticPr fontId="3"/>
  </si>
  <si>
    <t>機器管理者</t>
    <rPh sb="0" eb="5">
      <t>キキカンリシャ</t>
    </rPh>
    <phoneticPr fontId="1"/>
  </si>
  <si>
    <t>行ラベル</t>
  </si>
  <si>
    <t>(空白)</t>
  </si>
  <si>
    <t>総計</t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</si>
  <si>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</si>
  <si>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</si>
  <si>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副総括機器管理者欄ブラックアウト</t>
    <rPh sb="0" eb="1">
      <t>フク</t>
    </rPh>
    <rPh sb="1" eb="5">
      <t>ソウカツキキ</t>
    </rPh>
    <rPh sb="5" eb="8">
      <t>カンリシャ</t>
    </rPh>
    <rPh sb="8" eb="9">
      <t>ラン</t>
    </rPh>
    <phoneticPr fontId="1"/>
  </si>
  <si>
    <t>機器管理補助者ブラックアウト</t>
    <rPh sb="0" eb="4">
      <t>キキカンリ</t>
    </rPh>
    <rPh sb="4" eb="7">
      <t>ホジョシャ</t>
    </rPh>
    <phoneticPr fontId="1"/>
  </si>
  <si>
    <t>管理者、ピボット表示</t>
    <rPh sb="0" eb="3">
      <t>カンリシャ</t>
    </rPh>
    <rPh sb="8" eb="10">
      <t>ヒョウジ</t>
    </rPh>
    <phoneticPr fontId="1"/>
  </si>
  <si>
    <t>管理者表示</t>
    <rPh sb="0" eb="3">
      <t>カンリシャ</t>
    </rPh>
    <rPh sb="3" eb="5">
      <t>ヒョウジ</t>
    </rPh>
    <phoneticPr fontId="1"/>
  </si>
  <si>
    <t>使用者入力項目</t>
    <rPh sb="0" eb="3">
      <t>シヨウシャ</t>
    </rPh>
    <rPh sb="3" eb="5">
      <t>ニュウリョク</t>
    </rPh>
    <rPh sb="5" eb="7">
      <t>コウモク</t>
    </rPh>
    <phoneticPr fontId="1"/>
  </si>
  <si>
    <t>＜使用個別情報＞</t>
    <rPh sb="1" eb="3">
      <t>シヨウ</t>
    </rPh>
    <rPh sb="3" eb="5">
      <t>コベツ</t>
    </rPh>
    <rPh sb="5" eb="7">
      <t>ジョウホウ</t>
    </rPh>
    <phoneticPr fontId="1"/>
  </si>
  <si>
    <t>使用する方の役職名</t>
    <rPh sb="0" eb="2">
      <t>シヨウ</t>
    </rPh>
    <rPh sb="4" eb="5">
      <t>カタ</t>
    </rPh>
    <rPh sb="6" eb="8">
      <t>ヤクショク</t>
    </rPh>
    <rPh sb="8" eb="9">
      <t>メイ</t>
    </rPh>
    <phoneticPr fontId="1"/>
  </si>
  <si>
    <t>使用する方の氏名</t>
    <rPh sb="0" eb="2">
      <t>シヨウ</t>
    </rPh>
    <rPh sb="6" eb="8">
      <t>シメイ</t>
    </rPh>
    <phoneticPr fontId="1"/>
  </si>
  <si>
    <t>使用する機器名</t>
    <rPh sb="0" eb="2">
      <t>シヨウ</t>
    </rPh>
    <rPh sb="4" eb="6">
      <t>キキ</t>
    </rPh>
    <rPh sb="6" eb="7">
      <t>メイ</t>
    </rPh>
    <phoneticPr fontId="1"/>
  </si>
  <si>
    <t>使用日</t>
    <rPh sb="0" eb="2">
      <t>シヨウ</t>
    </rPh>
    <rPh sb="2" eb="3">
      <t>ヒ</t>
    </rPh>
    <phoneticPr fontId="1"/>
  </si>
  <si>
    <t>＊使用料については、実際の使用時間より算出されますので、掲載の目安使用料は参考とご理解ください。</t>
    <rPh sb="1" eb="4">
      <t>シヨウリョウ</t>
    </rPh>
    <rPh sb="10" eb="12">
      <t>ジッサイ</t>
    </rPh>
    <rPh sb="13" eb="15">
      <t>シヨウ</t>
    </rPh>
    <rPh sb="15" eb="17">
      <t>ジカン</t>
    </rPh>
    <rPh sb="19" eb="21">
      <t>サンシュツ</t>
    </rPh>
    <rPh sb="28" eb="30">
      <t>ケイサイ</t>
    </rPh>
    <rPh sb="31" eb="33">
      <t>メヤス</t>
    </rPh>
    <rPh sb="33" eb="36">
      <t>シヨウリョウ</t>
    </rPh>
    <rPh sb="37" eb="39">
      <t>サンコウ</t>
    </rPh>
    <rPh sb="41" eb="43">
      <t>リカイ</t>
    </rPh>
    <phoneticPr fontId="1"/>
  </si>
  <si>
    <t>＊目安使用料</t>
    <rPh sb="1" eb="3">
      <t>メヤス</t>
    </rPh>
    <rPh sb="3" eb="6">
      <t>シヨウリョウ</t>
    </rPh>
    <phoneticPr fontId="1"/>
  </si>
  <si>
    <t>&lt;使用基本情報＞</t>
    <rPh sb="1" eb="3">
      <t>シヨウ</t>
    </rPh>
    <rPh sb="3" eb="7">
      <t>キホンジョウホウ</t>
    </rPh>
    <phoneticPr fontId="1"/>
  </si>
  <si>
    <t>WERC科学機器使用申込入力フォーマット</t>
    <rPh sb="4" eb="8">
      <t>カガクキキ</t>
    </rPh>
    <rPh sb="8" eb="10">
      <t>シヨウ</t>
    </rPh>
    <rPh sb="10" eb="12">
      <t>モウシコミ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</si>
</sst>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e&quot;年&quot;mm&quot;月&quot;dd&quot;日&quot;"/>
    <numFmt numFmtId="177" formatCode="h:mm;@"/>
    <numFmt numFmtId="178" formatCode="yyyy/mm/dd"/>
    <numFmt numFmtId="179" formatCode="mm/dd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8"/>
      <color theme="1"/>
      <name val="Cambria Math"/>
      <family val="2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shrinkToFit="1"/>
    </xf>
    <xf numFmtId="0" fontId="5" fillId="0" borderId="1" xfId="0" applyFont="1" applyBorder="1">
      <alignment vertical="center"/>
    </xf>
    <xf numFmtId="177" fontId="0" fillId="2" borderId="1" xfId="0" applyNumberFormat="1" applyFill="1" applyBorder="1">
      <alignment vertical="center"/>
    </xf>
    <xf numFmtId="20" fontId="0" fillId="3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27" xfId="0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176" fontId="9" fillId="0" borderId="10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6" xfId="0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>
      <alignment vertical="center"/>
    </xf>
    <xf numFmtId="38" fontId="0" fillId="3" borderId="1" xfId="1" applyFont="1" applyFill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/>
    </xf>
    <xf numFmtId="0" fontId="0" fillId="2" borderId="37" xfId="0" applyFill="1" applyBorder="1">
      <alignment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14" fontId="0" fillId="2" borderId="2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14" fontId="0" fillId="3" borderId="2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176" fontId="11" fillId="0" borderId="10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27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0" xfId="0" applyFont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9" fontId="12" fillId="0" borderId="28" xfId="0" applyNumberFormat="1" applyFont="1" applyBorder="1" applyAlignment="1">
      <alignment horizontal="center" vertical="center"/>
    </xf>
    <xf numFmtId="179" fontId="12" fillId="0" borderId="25" xfId="0" applyNumberFormat="1" applyFont="1" applyBorder="1" applyAlignment="1">
      <alignment horizontal="center" vertical="center"/>
    </xf>
    <xf numFmtId="179" fontId="12" fillId="0" borderId="29" xfId="0" applyNumberFormat="1" applyFont="1" applyBorder="1" applyAlignment="1">
      <alignment horizontal="center" vertical="center"/>
    </xf>
    <xf numFmtId="179" fontId="12" fillId="0" borderId="27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17</xdr:row>
      <xdr:rowOff>123825</xdr:rowOff>
    </xdr:from>
    <xdr:to>
      <xdr:col>2</xdr:col>
      <xdr:colOff>447674</xdr:colOff>
      <xdr:row>18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D422B3-4144-CBA7-2F7B-CACF2839519E}"/>
            </a:ext>
          </a:extLst>
        </xdr:cNvPr>
        <xdr:cNvSpPr txBox="1"/>
      </xdr:nvSpPr>
      <xdr:spPr>
        <a:xfrm>
          <a:off x="200024" y="4229100"/>
          <a:ext cx="6572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11</xdr:col>
      <xdr:colOff>76200</xdr:colOff>
      <xdr:row>17</xdr:row>
      <xdr:rowOff>104775</xdr:rowOff>
    </xdr:from>
    <xdr:to>
      <xdr:col>12</xdr:col>
      <xdr:colOff>47625</xdr:colOff>
      <xdr:row>18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2D880A-A4FD-400D-8342-992B0DE9CB26}"/>
            </a:ext>
          </a:extLst>
        </xdr:cNvPr>
        <xdr:cNvSpPr txBox="1"/>
      </xdr:nvSpPr>
      <xdr:spPr>
        <a:xfrm>
          <a:off x="4229100" y="4191000"/>
          <a:ext cx="6286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17</xdr:row>
      <xdr:rowOff>123825</xdr:rowOff>
    </xdr:from>
    <xdr:to>
      <xdr:col>2</xdr:col>
      <xdr:colOff>447674</xdr:colOff>
      <xdr:row>18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E5A519-2577-4C35-B89C-54D94B34CCC8}"/>
            </a:ext>
          </a:extLst>
        </xdr:cNvPr>
        <xdr:cNvSpPr txBox="1"/>
      </xdr:nvSpPr>
      <xdr:spPr>
        <a:xfrm>
          <a:off x="200024" y="4381500"/>
          <a:ext cx="6572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11</xdr:col>
      <xdr:colOff>76200</xdr:colOff>
      <xdr:row>17</xdr:row>
      <xdr:rowOff>104775</xdr:rowOff>
    </xdr:from>
    <xdr:to>
      <xdr:col>12</xdr:col>
      <xdr:colOff>47625</xdr:colOff>
      <xdr:row>18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94C418-0FDE-466A-98D4-8294B6655431}"/>
            </a:ext>
          </a:extLst>
        </xdr:cNvPr>
        <xdr:cNvSpPr txBox="1"/>
      </xdr:nvSpPr>
      <xdr:spPr>
        <a:xfrm>
          <a:off x="4562475" y="4362450"/>
          <a:ext cx="6286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6</xdr:col>
      <xdr:colOff>166686</xdr:colOff>
      <xdr:row>36</xdr:row>
      <xdr:rowOff>23813</xdr:rowOff>
    </xdr:from>
    <xdr:to>
      <xdr:col>7</xdr:col>
      <xdr:colOff>130967</xdr:colOff>
      <xdr:row>36</xdr:row>
      <xdr:rowOff>303610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50B35301-6944-45F8-A014-1CC63DF3419D}"/>
            </a:ext>
          </a:extLst>
        </xdr:cNvPr>
        <xdr:cNvSpPr/>
      </xdr:nvSpPr>
      <xdr:spPr>
        <a:xfrm rot="5400000">
          <a:off x="2704503" y="9077921"/>
          <a:ext cx="279797" cy="269081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76199</xdr:colOff>
      <xdr:row>69</xdr:row>
      <xdr:rowOff>123825</xdr:rowOff>
    </xdr:from>
    <xdr:to>
      <xdr:col>2</xdr:col>
      <xdr:colOff>447674</xdr:colOff>
      <xdr:row>70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2F6EBC-132A-4635-AA4C-53BE4697371C}"/>
            </a:ext>
          </a:extLst>
        </xdr:cNvPr>
        <xdr:cNvSpPr txBox="1"/>
      </xdr:nvSpPr>
      <xdr:spPr>
        <a:xfrm>
          <a:off x="201215" y="4404122"/>
          <a:ext cx="657225" cy="296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11</xdr:col>
      <xdr:colOff>76200</xdr:colOff>
      <xdr:row>69</xdr:row>
      <xdr:rowOff>104775</xdr:rowOff>
    </xdr:from>
    <xdr:to>
      <xdr:col>12</xdr:col>
      <xdr:colOff>47625</xdr:colOff>
      <xdr:row>70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C783B6-CA4B-492F-A6F4-343F576DDBFF}"/>
            </a:ext>
          </a:extLst>
        </xdr:cNvPr>
        <xdr:cNvSpPr txBox="1"/>
      </xdr:nvSpPr>
      <xdr:spPr>
        <a:xfrm>
          <a:off x="4558903" y="4385072"/>
          <a:ext cx="626269" cy="296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6</xdr:col>
      <xdr:colOff>166686</xdr:colOff>
      <xdr:row>88</xdr:row>
      <xdr:rowOff>23813</xdr:rowOff>
    </xdr:from>
    <xdr:to>
      <xdr:col>7</xdr:col>
      <xdr:colOff>130967</xdr:colOff>
      <xdr:row>88</xdr:row>
      <xdr:rowOff>303610</xdr:rowOff>
    </xdr:to>
    <xdr:sp macro="" textlink="">
      <xdr:nvSpPr>
        <xdr:cNvPr id="9" name="矢印: 上向き折線 8">
          <a:extLst>
            <a:ext uri="{FF2B5EF4-FFF2-40B4-BE49-F238E27FC236}">
              <a16:creationId xmlns:a16="http://schemas.microsoft.com/office/drawing/2014/main" id="{8F7D9C18-F58A-4669-A97D-1BA1F93C1EEE}"/>
            </a:ext>
          </a:extLst>
        </xdr:cNvPr>
        <xdr:cNvSpPr/>
      </xdr:nvSpPr>
      <xdr:spPr>
        <a:xfrm rot="5400000">
          <a:off x="2702717" y="9114235"/>
          <a:ext cx="279797" cy="267891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76199</xdr:colOff>
      <xdr:row>121</xdr:row>
      <xdr:rowOff>123825</xdr:rowOff>
    </xdr:from>
    <xdr:to>
      <xdr:col>2</xdr:col>
      <xdr:colOff>447674</xdr:colOff>
      <xdr:row>122</xdr:row>
      <xdr:rowOff>200025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BCA52A0-A0A1-4FA5-A2A5-B380F9E82C38}"/>
            </a:ext>
          </a:extLst>
        </xdr:cNvPr>
        <xdr:cNvSpPr txBox="1"/>
      </xdr:nvSpPr>
      <xdr:spPr>
        <a:xfrm>
          <a:off x="201215" y="4404122"/>
          <a:ext cx="657225" cy="296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11</xdr:col>
      <xdr:colOff>76200</xdr:colOff>
      <xdr:row>121</xdr:row>
      <xdr:rowOff>104775</xdr:rowOff>
    </xdr:from>
    <xdr:to>
      <xdr:col>12</xdr:col>
      <xdr:colOff>47625</xdr:colOff>
      <xdr:row>122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424D132-9D20-48DA-B44D-3E81950B12BB}"/>
            </a:ext>
          </a:extLst>
        </xdr:cNvPr>
        <xdr:cNvSpPr txBox="1"/>
      </xdr:nvSpPr>
      <xdr:spPr>
        <a:xfrm>
          <a:off x="4558903" y="4385072"/>
          <a:ext cx="626269" cy="296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申込者</a:t>
          </a:r>
        </a:p>
      </xdr:txBody>
    </xdr:sp>
    <xdr:clientData/>
  </xdr:twoCellAnchor>
  <xdr:twoCellAnchor>
    <xdr:from>
      <xdr:col>6</xdr:col>
      <xdr:colOff>166686</xdr:colOff>
      <xdr:row>140</xdr:row>
      <xdr:rowOff>23813</xdr:rowOff>
    </xdr:from>
    <xdr:to>
      <xdr:col>7</xdr:col>
      <xdr:colOff>130967</xdr:colOff>
      <xdr:row>140</xdr:row>
      <xdr:rowOff>303610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F11400A1-0C71-4A28-8E37-08FE6D07CA08}"/>
            </a:ext>
          </a:extLst>
        </xdr:cNvPr>
        <xdr:cNvSpPr/>
      </xdr:nvSpPr>
      <xdr:spPr>
        <a:xfrm rot="5400000">
          <a:off x="2702717" y="9114235"/>
          <a:ext cx="279797" cy="267891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13</xdr:col>
      <xdr:colOff>11907</xdr:colOff>
      <xdr:row>139</xdr:row>
      <xdr:rowOff>29765</xdr:rowOff>
    </xdr:from>
    <xdr:to>
      <xdr:col>14</xdr:col>
      <xdr:colOff>315516</xdr:colOff>
      <xdr:row>139</xdr:row>
      <xdr:rowOff>592193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4CCADE9-9CE1-1651-D060-F15B598C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2360" y="45297328"/>
          <a:ext cx="571500" cy="562428"/>
        </a:xfrm>
        <a:prstGeom prst="rect">
          <a:avLst/>
        </a:prstGeom>
      </xdr:spPr>
    </xdr:pic>
    <xdr:clientData/>
  </xdr:twoCellAnchor>
  <xdr:twoCellAnchor editAs="oneCell">
    <xdr:from>
      <xdr:col>13</xdr:col>
      <xdr:colOff>11906</xdr:colOff>
      <xdr:row>87</xdr:row>
      <xdr:rowOff>29765</xdr:rowOff>
    </xdr:from>
    <xdr:to>
      <xdr:col>14</xdr:col>
      <xdr:colOff>315515</xdr:colOff>
      <xdr:row>87</xdr:row>
      <xdr:rowOff>592193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4E2272D-57E1-40C9-BCB3-D7462ED31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2359" y="26985515"/>
          <a:ext cx="571500" cy="562428"/>
        </a:xfrm>
        <a:prstGeom prst="rect">
          <a:avLst/>
        </a:prstGeom>
      </xdr:spPr>
    </xdr:pic>
    <xdr:clientData/>
  </xdr:twoCellAnchor>
  <xdr:twoCellAnchor editAs="oneCell">
    <xdr:from>
      <xdr:col>11</xdr:col>
      <xdr:colOff>327423</xdr:colOff>
      <xdr:row>92</xdr:row>
      <xdr:rowOff>14881</xdr:rowOff>
    </xdr:from>
    <xdr:to>
      <xdr:col>16</xdr:col>
      <xdr:colOff>851298</xdr:colOff>
      <xdr:row>97</xdr:row>
      <xdr:rowOff>232170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8B13F99-08BE-4CFC-BC9A-99D43FCC9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29066131"/>
          <a:ext cx="2815828" cy="1407914"/>
        </a:xfrm>
        <a:prstGeom prst="rect">
          <a:avLst/>
        </a:prstGeom>
      </xdr:spPr>
    </xdr:pic>
    <xdr:clientData/>
  </xdr:twoCellAnchor>
  <xdr:twoCellAnchor editAs="oneCell">
    <xdr:from>
      <xdr:col>11</xdr:col>
      <xdr:colOff>422672</xdr:colOff>
      <xdr:row>144</xdr:row>
      <xdr:rowOff>11907</xdr:rowOff>
    </xdr:from>
    <xdr:to>
      <xdr:col>16</xdr:col>
      <xdr:colOff>946547</xdr:colOff>
      <xdr:row>149</xdr:row>
      <xdr:rowOff>229196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8619A9D-AB2F-4690-8D12-FCF87A2B8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47374970"/>
          <a:ext cx="2815828" cy="140791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五十嵐 光一" refreshedDate="45688.394160995369" createdVersion="8" refreshedVersion="8" minRefreshableVersion="3" recordCount="6" xr:uid="{61EB6D7F-3356-4BE0-929E-EE38B987D603}">
  <cacheSource type="worksheet">
    <worksheetSource ref="R4:R10" sheet="印刷用フォーマット (管理者用)"/>
  </cacheSource>
  <cacheFields count="1">
    <cacheField name="管理者" numFmtId="0">
      <sharedItems containsBlank="1" count="5">
        <m/>
        <s v=""/>
        <s v="遠藤" u="1"/>
        <s v="安永" u="1"/>
        <s v="田中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</r>
  <r>
    <x v="1"/>
  </r>
  <r>
    <x v="0"/>
  </r>
  <r>
    <x v="1"/>
  </r>
  <r>
    <x v="0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74C8AF-33B7-4F76-B7B1-94C7DA51E329}" name="ピボットテーブル2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V4:V7" firstHeaderRow="1" firstDataRow="1" firstDataCol="1"/>
  <pivotFields count="1">
    <pivotField axis="axisRow" showAll="0" sortType="ascending">
      <items count="6">
        <item x="1"/>
        <item m="1" x="3"/>
        <item m="1" x="2"/>
        <item m="1" x="4"/>
        <item x="0"/>
        <item t="default"/>
      </items>
    </pivotField>
  </pivotFields>
  <rowFields count="1">
    <field x="0"/>
  </rowFields>
  <rowItems count="3">
    <i>
      <x/>
    </i>
    <i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4F85-060B-42E7-B702-D2BA31727954}">
  <sheetPr codeName="Sheet1">
    <tabColor rgb="FFFFFF00"/>
  </sheetPr>
  <dimension ref="A1:H23"/>
  <sheetViews>
    <sheetView tabSelected="1" zoomScaleNormal="100" workbookViewId="0">
      <selection activeCell="B2" sqref="B2"/>
    </sheetView>
  </sheetViews>
  <sheetFormatPr defaultRowHeight="18.75"/>
  <cols>
    <col min="1" max="1" width="3.375" bestFit="1" customWidth="1"/>
    <col min="2" max="2" width="23.25" customWidth="1"/>
    <col min="3" max="3" width="19.125" customWidth="1"/>
    <col min="4" max="4" width="11.375" bestFit="1" customWidth="1"/>
    <col min="8" max="8" width="13" bestFit="1" customWidth="1"/>
    <col min="9" max="9" width="11" bestFit="1" customWidth="1"/>
  </cols>
  <sheetData>
    <row r="1" spans="1:7">
      <c r="B1" t="s">
        <v>162</v>
      </c>
    </row>
    <row r="2" spans="1:7">
      <c r="E2" s="50"/>
      <c r="F2" t="s">
        <v>153</v>
      </c>
    </row>
    <row r="3" spans="1:7">
      <c r="B3" t="s">
        <v>161</v>
      </c>
    </row>
    <row r="4" spans="1:7">
      <c r="B4" s="3" t="s">
        <v>5</v>
      </c>
      <c r="C4" s="80"/>
      <c r="D4" s="80"/>
      <c r="E4" s="80"/>
      <c r="F4" s="80"/>
      <c r="G4" s="80"/>
    </row>
    <row r="5" spans="1:7">
      <c r="B5" s="3" t="s">
        <v>9</v>
      </c>
      <c r="C5" s="79"/>
      <c r="D5" s="79"/>
      <c r="E5" s="79"/>
      <c r="F5" s="79"/>
      <c r="G5" s="79"/>
    </row>
    <row r="6" spans="1:7">
      <c r="B6" s="3" t="s">
        <v>10</v>
      </c>
      <c r="C6" s="79"/>
      <c r="D6" s="79"/>
      <c r="E6" s="79"/>
      <c r="F6" s="79"/>
      <c r="G6" s="79"/>
    </row>
    <row r="7" spans="1:7">
      <c r="B7" s="3" t="s">
        <v>6</v>
      </c>
      <c r="C7" s="79"/>
      <c r="D7" s="79"/>
      <c r="E7" s="79"/>
      <c r="F7" s="79"/>
      <c r="G7" s="79"/>
    </row>
    <row r="8" spans="1:7">
      <c r="B8" s="3" t="s">
        <v>7</v>
      </c>
      <c r="C8" s="79"/>
      <c r="D8" s="79"/>
      <c r="E8" s="79"/>
      <c r="F8" s="79"/>
      <c r="G8" s="79"/>
    </row>
    <row r="9" spans="1:7">
      <c r="B9" s="3" t="s">
        <v>8</v>
      </c>
      <c r="C9" s="79"/>
      <c r="D9" s="79"/>
      <c r="E9" s="79"/>
      <c r="F9" s="79"/>
      <c r="G9" s="79"/>
    </row>
    <row r="11" spans="1:7">
      <c r="B11" t="s">
        <v>154</v>
      </c>
    </row>
    <row r="12" spans="1:7">
      <c r="B12" s="3" t="s">
        <v>79</v>
      </c>
      <c r="C12" s="74"/>
      <c r="D12" s="75"/>
      <c r="E12" s="75"/>
      <c r="F12" s="75"/>
      <c r="G12" s="76"/>
    </row>
    <row r="13" spans="1:7">
      <c r="B13" s="69"/>
      <c r="C13" s="70"/>
      <c r="D13" s="68"/>
      <c r="E13" s="65"/>
      <c r="F13" s="65"/>
      <c r="G13" s="65"/>
    </row>
    <row r="14" spans="1:7">
      <c r="A14" s="1"/>
      <c r="B14" s="3" t="s">
        <v>155</v>
      </c>
      <c r="C14" s="77" t="s">
        <v>156</v>
      </c>
      <c r="D14" s="78"/>
    </row>
    <row r="15" spans="1:7">
      <c r="A15" s="1" t="s">
        <v>12</v>
      </c>
      <c r="B15" s="2"/>
      <c r="C15" s="79"/>
      <c r="D15" s="79"/>
    </row>
    <row r="16" spans="1:7">
      <c r="A16" s="1" t="s">
        <v>13</v>
      </c>
      <c r="B16" s="2"/>
      <c r="C16" s="79"/>
      <c r="D16" s="79"/>
    </row>
    <row r="17" spans="1:8">
      <c r="A17" s="1" t="s">
        <v>14</v>
      </c>
      <c r="B17" s="2"/>
      <c r="C17" s="79"/>
      <c r="D17" s="79"/>
    </row>
    <row r="19" spans="1:8">
      <c r="A19" s="1"/>
      <c r="B19" s="77" t="s">
        <v>157</v>
      </c>
      <c r="C19" s="78"/>
      <c r="D19" s="3" t="s">
        <v>158</v>
      </c>
      <c r="E19" s="3" t="s">
        <v>147</v>
      </c>
      <c r="F19" s="3" t="s">
        <v>148</v>
      </c>
      <c r="G19" s="3" t="s">
        <v>11</v>
      </c>
      <c r="H19" s="3" t="s">
        <v>160</v>
      </c>
    </row>
    <row r="20" spans="1:8">
      <c r="A20" s="1" t="s">
        <v>12</v>
      </c>
      <c r="B20" s="72"/>
      <c r="C20" s="73"/>
      <c r="D20" s="13"/>
      <c r="E20" s="11"/>
      <c r="F20" s="11"/>
      <c r="G20" s="12" t="str">
        <f>IF(E20="","",IF(F20="","",F20-E20))</f>
        <v/>
      </c>
      <c r="H20" s="67" t="str">
        <f>IF(E20="","",IF(B20=機器台帳テーブル!$B$27,機器台帳テーブル!$E$27,ROUNDUP(VLOOKUP(入力用!B20,機器台帳テーブル!$B$1:$D$54,3,FALSE)*24,0)*入力用!G20))</f>
        <v/>
      </c>
    </row>
    <row r="21" spans="1:8">
      <c r="A21" s="1" t="s">
        <v>13</v>
      </c>
      <c r="B21" s="72"/>
      <c r="C21" s="73"/>
      <c r="D21" s="13"/>
      <c r="E21" s="11"/>
      <c r="F21" s="11"/>
      <c r="G21" s="12" t="str">
        <f>IF(E21="","",IF(F21="","",F21-E21))</f>
        <v/>
      </c>
      <c r="H21" s="67" t="str">
        <f>IF(E21="","",IF(B21=機器台帳テーブル!$B$27,機器台帳テーブル!$E$27,ROUNDUP(VLOOKUP(入力用!B21,機器台帳テーブル!$B$1:$D$54,3,FALSE)*24,0)*入力用!G21))</f>
        <v/>
      </c>
    </row>
    <row r="22" spans="1:8">
      <c r="A22" s="1" t="s">
        <v>14</v>
      </c>
      <c r="B22" s="72"/>
      <c r="C22" s="73"/>
      <c r="D22" s="13"/>
      <c r="E22" s="11"/>
      <c r="F22" s="11"/>
      <c r="G22" s="12" t="str">
        <f>IF(E22="","",IF(F22="","",F22-E22))</f>
        <v/>
      </c>
      <c r="H22" s="67" t="str">
        <f>IF(E22="","",IF(B22=機器台帳テーブル!$B$27,機器台帳テーブル!$E$27,ROUNDUP(VLOOKUP(入力用!B22,機器台帳テーブル!$B$1:$D$54,3,FALSE)*24,0)*入力用!G22))</f>
        <v/>
      </c>
    </row>
    <row r="23" spans="1:8">
      <c r="B23" t="s">
        <v>159</v>
      </c>
    </row>
  </sheetData>
  <protectedRanges>
    <protectedRange algorithmName="SHA-512" hashValue="YPTSEFrVn7e3JJf4gENinHe5j9vmqhV+Vx2G0W/Z5fBommamOOLX2pPHb4NWlN54bpoW31ML36lOJppkN05noA==" saltValue="9N0PRQZu/8GIAX9p9oaTig==" spinCount="100000" sqref="G20:G22" name="範囲1"/>
  </protectedRanges>
  <mergeCells count="15">
    <mergeCell ref="C9:G9"/>
    <mergeCell ref="B19:C19"/>
    <mergeCell ref="C4:G4"/>
    <mergeCell ref="C5:G5"/>
    <mergeCell ref="C6:G6"/>
    <mergeCell ref="C7:G7"/>
    <mergeCell ref="C8:G8"/>
    <mergeCell ref="B22:C22"/>
    <mergeCell ref="C12:G12"/>
    <mergeCell ref="C14:D14"/>
    <mergeCell ref="C15:D15"/>
    <mergeCell ref="C16:D16"/>
    <mergeCell ref="C17:D17"/>
    <mergeCell ref="B20:C20"/>
    <mergeCell ref="B21:C21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A8189AE-FD1E-4E06-8D8F-5C712B5A8654}">
          <x14:formula1>
            <xm:f>機器台帳テーブル!$B$2:$B$54</xm:f>
          </x14:formula1>
          <xm:sqref>B20:B22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117C-ADA0-4F71-B32D-26F1D335E369}">
  <sheetPr codeName="Sheet2"/>
  <dimension ref="A1:H23"/>
  <sheetViews>
    <sheetView zoomScale="112" zoomScaleNormal="112" workbookViewId="0">
      <selection activeCell="B4" sqref="B4"/>
    </sheetView>
  </sheetViews>
  <sheetFormatPr defaultRowHeight="18.75"/>
  <cols>
    <col min="1" max="1" width="3.375" bestFit="1" customWidth="1"/>
    <col min="2" max="2" width="23.25" customWidth="1"/>
    <col min="3" max="3" width="19.125" customWidth="1"/>
    <col min="4" max="4" width="11.375" bestFit="1" customWidth="1"/>
    <col min="8" max="8" width="13" bestFit="1" customWidth="1"/>
    <col min="9" max="9" width="11" bestFit="1" customWidth="1"/>
  </cols>
  <sheetData>
    <row r="1" spans="1:7">
      <c r="B1" t="s">
        <v>162</v>
      </c>
    </row>
    <row r="2" spans="1:7">
      <c r="E2" s="50"/>
      <c r="F2" t="s">
        <v>153</v>
      </c>
    </row>
    <row r="3" spans="1:7">
      <c r="B3" t="s">
        <v>161</v>
      </c>
    </row>
    <row r="4" spans="1:7">
      <c r="B4" s="3" t="s">
        <v>5</v>
      </c>
      <c r="C4" s="80" t="s">
        <v>92</v>
      </c>
      <c r="D4" s="80"/>
      <c r="E4" s="80"/>
      <c r="F4" s="80"/>
      <c r="G4" s="80"/>
    </row>
    <row r="5" spans="1:7">
      <c r="B5" s="3" t="s">
        <v>9</v>
      </c>
      <c r="C5" s="79" t="s">
        <v>15</v>
      </c>
      <c r="D5" s="79"/>
      <c r="E5" s="79"/>
      <c r="F5" s="79"/>
      <c r="G5" s="79"/>
    </row>
    <row r="6" spans="1:7">
      <c r="B6" s="3" t="s">
        <v>10</v>
      </c>
      <c r="C6" s="79" t="s">
        <v>91</v>
      </c>
      <c r="D6" s="79"/>
      <c r="E6" s="79"/>
      <c r="F6" s="79"/>
      <c r="G6" s="79"/>
    </row>
    <row r="7" spans="1:7">
      <c r="B7" s="3" t="s">
        <v>6</v>
      </c>
      <c r="C7" s="79" t="s">
        <v>16</v>
      </c>
      <c r="D7" s="79"/>
      <c r="E7" s="79"/>
      <c r="F7" s="79"/>
      <c r="G7" s="79"/>
    </row>
    <row r="8" spans="1:7">
      <c r="B8" s="3" t="s">
        <v>7</v>
      </c>
      <c r="C8" s="79" t="s">
        <v>17</v>
      </c>
      <c r="D8" s="79"/>
      <c r="E8" s="79"/>
      <c r="F8" s="79"/>
      <c r="G8" s="79"/>
    </row>
    <row r="9" spans="1:7">
      <c r="B9" s="3" t="s">
        <v>8</v>
      </c>
      <c r="C9" s="79" t="s">
        <v>18</v>
      </c>
      <c r="D9" s="79"/>
      <c r="E9" s="79"/>
      <c r="F9" s="79"/>
      <c r="G9" s="79"/>
    </row>
    <row r="11" spans="1:7">
      <c r="B11" t="s">
        <v>154</v>
      </c>
    </row>
    <row r="12" spans="1:7">
      <c r="B12" s="3" t="s">
        <v>79</v>
      </c>
      <c r="C12" s="81">
        <v>45663</v>
      </c>
      <c r="D12" s="82"/>
      <c r="E12" s="82"/>
      <c r="F12" s="82"/>
      <c r="G12" s="83"/>
    </row>
    <row r="13" spans="1:7">
      <c r="B13" s="69"/>
      <c r="C13" s="70"/>
      <c r="D13" s="68"/>
      <c r="E13" s="65"/>
      <c r="F13" s="65"/>
      <c r="G13" s="65"/>
    </row>
    <row r="14" spans="1:7">
      <c r="A14" s="1"/>
      <c r="B14" s="3" t="s">
        <v>155</v>
      </c>
      <c r="C14" s="77" t="s">
        <v>156</v>
      </c>
      <c r="D14" s="78"/>
    </row>
    <row r="15" spans="1:7">
      <c r="A15" s="1" t="s">
        <v>12</v>
      </c>
      <c r="B15" s="2" t="s">
        <v>19</v>
      </c>
      <c r="C15" s="79" t="s">
        <v>91</v>
      </c>
      <c r="D15" s="79"/>
    </row>
    <row r="16" spans="1:7">
      <c r="A16" s="1" t="s">
        <v>13</v>
      </c>
      <c r="B16" s="2" t="s">
        <v>75</v>
      </c>
      <c r="C16" s="79" t="s">
        <v>116</v>
      </c>
      <c r="D16" s="79"/>
    </row>
    <row r="17" spans="1:8">
      <c r="A17" s="1" t="s">
        <v>14</v>
      </c>
      <c r="B17" s="2" t="s">
        <v>76</v>
      </c>
      <c r="C17" s="79" t="s">
        <v>117</v>
      </c>
      <c r="D17" s="79"/>
    </row>
    <row r="19" spans="1:8">
      <c r="A19" s="1"/>
      <c r="B19" s="77" t="s">
        <v>157</v>
      </c>
      <c r="C19" s="78"/>
      <c r="D19" s="3" t="s">
        <v>158</v>
      </c>
      <c r="E19" s="3" t="s">
        <v>147</v>
      </c>
      <c r="F19" s="3" t="s">
        <v>148</v>
      </c>
      <c r="G19" s="3" t="s">
        <v>11</v>
      </c>
      <c r="H19" s="3" t="s">
        <v>160</v>
      </c>
    </row>
    <row r="20" spans="1:8">
      <c r="A20" s="1" t="s">
        <v>12</v>
      </c>
      <c r="B20" s="72" t="s">
        <v>26</v>
      </c>
      <c r="C20" s="73"/>
      <c r="D20" s="13">
        <v>45667</v>
      </c>
      <c r="E20" s="11">
        <v>0.41666666666666669</v>
      </c>
      <c r="F20" s="11">
        <v>0.66666666666666663</v>
      </c>
      <c r="G20" s="12">
        <f>IF(E20="","",IF(F20="","",F20-E20))</f>
        <v>0.24999999999999994</v>
      </c>
      <c r="H20" s="67">
        <f>IF(B20=機器台帳テーブル!B27,機器台帳テーブル!E27,ROUNDUP(VLOOKUP(B20,機器台帳テーブル!$B$1:$D$54,3,FALSE)*24,0)*G20)</f>
        <v>2519.9999999999995</v>
      </c>
    </row>
    <row r="21" spans="1:8">
      <c r="A21" s="1" t="s">
        <v>13</v>
      </c>
      <c r="B21" s="72" t="s">
        <v>24</v>
      </c>
      <c r="C21" s="73"/>
      <c r="D21" s="13">
        <v>45668</v>
      </c>
      <c r="E21" s="11">
        <v>0.375</v>
      </c>
      <c r="F21" s="11">
        <v>0.66666666666666663</v>
      </c>
      <c r="G21" s="12">
        <f>IF(E21="","",IF(F21="","",F21-E21))</f>
        <v>0.29166666666666663</v>
      </c>
      <c r="H21" s="67">
        <f>IF(B21=機器台帳テーブル!B28,機器台帳テーブル!E28,ROUNDUP(VLOOKUP(B21,機器台帳テーブル!$B$1:$D$54,3,FALSE)*24,0)*G21)</f>
        <v>2239.9999999999995</v>
      </c>
    </row>
    <row r="22" spans="1:8">
      <c r="A22" s="1" t="s">
        <v>14</v>
      </c>
      <c r="B22" s="72" t="s">
        <v>28</v>
      </c>
      <c r="C22" s="73"/>
      <c r="D22" s="13">
        <v>45669</v>
      </c>
      <c r="E22" s="11">
        <v>0.45833333333333331</v>
      </c>
      <c r="F22" s="11">
        <v>0.66666666666666663</v>
      </c>
      <c r="G22" s="12">
        <f>IF(E22="","",IF(F22="","",F22-E22))</f>
        <v>0.20833333333333331</v>
      </c>
      <c r="H22" s="67">
        <f>IF(B22=機器台帳テーブル!B29,機器台帳テーブル!E29,ROUNDUP(VLOOKUP(B22,機器台帳テーブル!$B$1:$D$54,3,FALSE)*24,0)*G22)</f>
        <v>1599.9999999999998</v>
      </c>
    </row>
    <row r="23" spans="1:8">
      <c r="B23" t="s">
        <v>159</v>
      </c>
    </row>
  </sheetData>
  <protectedRanges>
    <protectedRange algorithmName="SHA-512" hashValue="YPTSEFrVn7e3JJf4gENinHe5j9vmqhV+Vx2G0W/Z5fBommamOOLX2pPHb4NWlN54bpoW31ML36lOJppkN05noA==" saltValue="9N0PRQZu/8GIAX9p9oaTig==" spinCount="100000" sqref="G20:G22" name="範囲1"/>
  </protectedRanges>
  <mergeCells count="15">
    <mergeCell ref="B20:C20"/>
    <mergeCell ref="B21:C21"/>
    <mergeCell ref="B22:C22"/>
    <mergeCell ref="C12:G12"/>
    <mergeCell ref="C14:D14"/>
    <mergeCell ref="C15:D15"/>
    <mergeCell ref="C16:D16"/>
    <mergeCell ref="C17:D17"/>
    <mergeCell ref="B19:C19"/>
    <mergeCell ref="C9:G9"/>
    <mergeCell ref="C4:G4"/>
    <mergeCell ref="C5:G5"/>
    <mergeCell ref="C6:G6"/>
    <mergeCell ref="C7:G7"/>
    <mergeCell ref="C8:G8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5D9FAFB-8AE3-4018-8098-F447F7699EE2}">
          <x14:formula1>
            <xm:f>機器台帳テーブル!$B$2:$B$54</xm:f>
          </x14:formula1>
          <xm:sqref>B20:B22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581B-7236-468A-8EFD-C5571309D742}">
  <sheetPr codeName="Sheet3">
    <pageSetUpPr fitToPage="1"/>
  </sheetPr>
  <dimension ref="B1:H54"/>
  <sheetViews>
    <sheetView workbookViewId="0">
      <selection activeCell="L8" sqref="L8"/>
    </sheetView>
  </sheetViews>
  <sheetFormatPr defaultRowHeight="18.75"/>
  <cols>
    <col min="2" max="2" width="42.25" hidden="1" customWidth="1"/>
    <col min="3" max="5" width="0" hidden="1" customWidth="1"/>
    <col min="6" max="6" width="13.375" hidden="1" customWidth="1"/>
    <col min="7" max="7" width="15.125" hidden="1" customWidth="1"/>
    <col min="8" max="8" width="11" hidden="1" customWidth="1"/>
  </cols>
  <sheetData>
    <row r="1" spans="2:8" ht="38.25" thickBot="1">
      <c r="B1" s="5" t="s">
        <v>21</v>
      </c>
      <c r="C1" s="4" t="s">
        <v>20</v>
      </c>
      <c r="D1" t="s">
        <v>121</v>
      </c>
      <c r="E1" t="s">
        <v>125</v>
      </c>
      <c r="F1" s="51" t="s">
        <v>124</v>
      </c>
      <c r="G1" t="s">
        <v>126</v>
      </c>
      <c r="H1" t="s">
        <v>143</v>
      </c>
    </row>
    <row r="2" spans="2:8" ht="19.5" thickTop="1">
      <c r="B2" s="7" t="s">
        <v>22</v>
      </c>
      <c r="C2" s="6">
        <v>100</v>
      </c>
      <c r="D2">
        <v>1250</v>
      </c>
      <c r="F2" t="s">
        <v>127</v>
      </c>
      <c r="G2" t="s">
        <v>127</v>
      </c>
      <c r="H2" s="56" t="s">
        <v>128</v>
      </c>
    </row>
    <row r="3" spans="2:8">
      <c r="B3" s="7" t="s">
        <v>23</v>
      </c>
      <c r="C3" s="6">
        <v>101</v>
      </c>
      <c r="D3">
        <v>210</v>
      </c>
      <c r="F3" t="s">
        <v>127</v>
      </c>
      <c r="H3" s="62" t="s">
        <v>128</v>
      </c>
    </row>
    <row r="4" spans="2:8">
      <c r="B4" s="7" t="s">
        <v>24</v>
      </c>
      <c r="C4" s="6">
        <v>102</v>
      </c>
      <c r="D4">
        <v>320</v>
      </c>
      <c r="F4" t="s">
        <v>127</v>
      </c>
      <c r="G4" t="s">
        <v>127</v>
      </c>
      <c r="H4" s="62" t="s">
        <v>128</v>
      </c>
    </row>
    <row r="5" spans="2:8">
      <c r="B5" s="7" t="s">
        <v>25</v>
      </c>
      <c r="C5" s="6">
        <v>103</v>
      </c>
      <c r="D5">
        <v>420</v>
      </c>
      <c r="F5" t="s">
        <v>127</v>
      </c>
      <c r="G5" t="s">
        <v>127</v>
      </c>
      <c r="H5" s="5" t="s">
        <v>129</v>
      </c>
    </row>
    <row r="6" spans="2:8">
      <c r="B6" s="7" t="s">
        <v>26</v>
      </c>
      <c r="C6" s="6">
        <v>104</v>
      </c>
      <c r="D6">
        <v>420</v>
      </c>
      <c r="F6" t="s">
        <v>127</v>
      </c>
      <c r="G6" t="s">
        <v>127</v>
      </c>
      <c r="H6" s="63" t="s">
        <v>130</v>
      </c>
    </row>
    <row r="7" spans="2:8">
      <c r="B7" s="7" t="s">
        <v>27</v>
      </c>
      <c r="C7" s="6">
        <v>105</v>
      </c>
      <c r="D7">
        <v>320</v>
      </c>
      <c r="F7" t="s">
        <v>127</v>
      </c>
      <c r="G7" t="s">
        <v>127</v>
      </c>
      <c r="H7" s="5" t="s">
        <v>130</v>
      </c>
    </row>
    <row r="8" spans="2:8">
      <c r="B8" s="7" t="s">
        <v>28</v>
      </c>
      <c r="C8" s="6">
        <v>106</v>
      </c>
      <c r="D8">
        <v>320</v>
      </c>
      <c r="F8" t="s">
        <v>127</v>
      </c>
      <c r="G8" t="s">
        <v>127</v>
      </c>
      <c r="H8" s="5" t="s">
        <v>130</v>
      </c>
    </row>
    <row r="9" spans="2:8">
      <c r="B9" s="7" t="s">
        <v>29</v>
      </c>
      <c r="C9" s="6">
        <v>107</v>
      </c>
      <c r="D9">
        <v>420</v>
      </c>
      <c r="F9" t="s">
        <v>127</v>
      </c>
      <c r="G9" t="s">
        <v>127</v>
      </c>
      <c r="H9" s="5" t="s">
        <v>131</v>
      </c>
    </row>
    <row r="10" spans="2:8">
      <c r="B10" s="7" t="s">
        <v>30</v>
      </c>
      <c r="C10" s="6">
        <v>108</v>
      </c>
      <c r="D10">
        <v>100</v>
      </c>
      <c r="F10" t="s">
        <v>127</v>
      </c>
      <c r="G10" t="s">
        <v>127</v>
      </c>
      <c r="H10" s="5" t="s">
        <v>130</v>
      </c>
    </row>
    <row r="11" spans="2:8">
      <c r="B11" s="7" t="s">
        <v>31</v>
      </c>
      <c r="C11" s="6">
        <v>109</v>
      </c>
      <c r="D11">
        <v>100</v>
      </c>
      <c r="F11" t="s">
        <v>127</v>
      </c>
      <c r="G11" t="s">
        <v>127</v>
      </c>
      <c r="H11" s="5" t="s">
        <v>132</v>
      </c>
    </row>
    <row r="12" spans="2:8">
      <c r="B12" s="7" t="s">
        <v>122</v>
      </c>
      <c r="C12" s="6">
        <v>111</v>
      </c>
      <c r="D12">
        <v>210</v>
      </c>
      <c r="F12" t="s">
        <v>127</v>
      </c>
      <c r="G12" t="s">
        <v>127</v>
      </c>
      <c r="H12" s="58" t="s">
        <v>133</v>
      </c>
    </row>
    <row r="13" spans="2:8">
      <c r="B13" s="7" t="s">
        <v>32</v>
      </c>
      <c r="C13" s="6">
        <v>113</v>
      </c>
      <c r="D13">
        <v>100</v>
      </c>
      <c r="F13" t="s">
        <v>127</v>
      </c>
      <c r="G13" t="s">
        <v>127</v>
      </c>
      <c r="H13" s="63" t="s">
        <v>130</v>
      </c>
    </row>
    <row r="14" spans="2:8">
      <c r="B14" s="7" t="s">
        <v>33</v>
      </c>
      <c r="C14" s="6">
        <v>114</v>
      </c>
      <c r="D14">
        <v>210</v>
      </c>
      <c r="F14" t="s">
        <v>127</v>
      </c>
      <c r="G14" t="s">
        <v>127</v>
      </c>
      <c r="H14" s="5" t="s">
        <v>129</v>
      </c>
    </row>
    <row r="15" spans="2:8">
      <c r="B15" s="7" t="s">
        <v>34</v>
      </c>
      <c r="C15" s="6">
        <v>115</v>
      </c>
      <c r="D15">
        <v>100</v>
      </c>
      <c r="F15" t="s">
        <v>127</v>
      </c>
      <c r="G15" t="s">
        <v>127</v>
      </c>
      <c r="H15" s="5" t="s">
        <v>134</v>
      </c>
    </row>
    <row r="16" spans="2:8">
      <c r="B16" s="7" t="s">
        <v>35</v>
      </c>
      <c r="C16" s="6">
        <v>118</v>
      </c>
      <c r="D16">
        <v>100</v>
      </c>
      <c r="F16" t="s">
        <v>127</v>
      </c>
      <c r="G16" t="s">
        <v>127</v>
      </c>
      <c r="H16" s="5" t="s">
        <v>136</v>
      </c>
    </row>
    <row r="17" spans="2:8">
      <c r="B17" s="7" t="s">
        <v>36</v>
      </c>
      <c r="C17" s="6">
        <v>120</v>
      </c>
      <c r="D17">
        <v>210</v>
      </c>
      <c r="F17" t="s">
        <v>127</v>
      </c>
      <c r="G17" t="s">
        <v>127</v>
      </c>
      <c r="H17" s="5" t="s">
        <v>133</v>
      </c>
    </row>
    <row r="18" spans="2:8">
      <c r="B18" s="7" t="s">
        <v>37</v>
      </c>
      <c r="C18" s="6">
        <v>121</v>
      </c>
      <c r="D18">
        <v>100</v>
      </c>
      <c r="F18" t="s">
        <v>127</v>
      </c>
      <c r="G18" t="s">
        <v>127</v>
      </c>
      <c r="H18" s="5" t="s">
        <v>133</v>
      </c>
    </row>
    <row r="19" spans="2:8">
      <c r="B19" s="7" t="s">
        <v>38</v>
      </c>
      <c r="C19" s="6">
        <v>123</v>
      </c>
      <c r="D19">
        <v>100</v>
      </c>
      <c r="F19" t="s">
        <v>127</v>
      </c>
      <c r="G19" t="s">
        <v>127</v>
      </c>
      <c r="H19" s="5" t="s">
        <v>135</v>
      </c>
    </row>
    <row r="20" spans="2:8">
      <c r="B20" s="7" t="s">
        <v>39</v>
      </c>
      <c r="C20" s="6">
        <v>128</v>
      </c>
      <c r="D20">
        <v>100</v>
      </c>
      <c r="F20" t="s">
        <v>127</v>
      </c>
      <c r="G20" t="s">
        <v>127</v>
      </c>
      <c r="H20" s="5" t="s">
        <v>137</v>
      </c>
    </row>
    <row r="21" spans="2:8">
      <c r="B21" s="7" t="s">
        <v>40</v>
      </c>
      <c r="C21" s="6">
        <v>129</v>
      </c>
      <c r="D21">
        <v>320</v>
      </c>
      <c r="F21" t="s">
        <v>127</v>
      </c>
      <c r="G21" t="s">
        <v>127</v>
      </c>
      <c r="H21" s="5" t="s">
        <v>135</v>
      </c>
    </row>
    <row r="22" spans="2:8">
      <c r="B22" s="7" t="s">
        <v>41</v>
      </c>
      <c r="C22" s="6">
        <v>132</v>
      </c>
      <c r="D22">
        <v>100</v>
      </c>
      <c r="F22" t="s">
        <v>127</v>
      </c>
      <c r="G22" t="s">
        <v>127</v>
      </c>
      <c r="H22" s="5" t="s">
        <v>135</v>
      </c>
    </row>
    <row r="23" spans="2:8">
      <c r="B23" s="7" t="s">
        <v>42</v>
      </c>
      <c r="C23" s="6">
        <v>133</v>
      </c>
      <c r="D23">
        <v>100</v>
      </c>
      <c r="F23" t="s">
        <v>127</v>
      </c>
      <c r="G23" t="s">
        <v>127</v>
      </c>
      <c r="H23" s="62" t="s">
        <v>135</v>
      </c>
    </row>
    <row r="24" spans="2:8">
      <c r="B24" s="7" t="s">
        <v>43</v>
      </c>
      <c r="C24" s="6">
        <v>134</v>
      </c>
      <c r="D24">
        <v>100</v>
      </c>
      <c r="F24" t="s">
        <v>127</v>
      </c>
      <c r="G24" t="s">
        <v>127</v>
      </c>
      <c r="H24" s="59" t="s">
        <v>129</v>
      </c>
    </row>
    <row r="25" spans="2:8">
      <c r="B25" s="7" t="s">
        <v>44</v>
      </c>
      <c r="C25" s="6">
        <v>135</v>
      </c>
      <c r="D25">
        <v>100</v>
      </c>
      <c r="F25" t="s">
        <v>127</v>
      </c>
      <c r="G25" t="s">
        <v>127</v>
      </c>
      <c r="H25" s="59" t="s">
        <v>129</v>
      </c>
    </row>
    <row r="26" spans="2:8">
      <c r="B26" s="7" t="s">
        <v>45</v>
      </c>
      <c r="C26" s="6">
        <v>136</v>
      </c>
      <c r="D26">
        <v>100</v>
      </c>
      <c r="F26" t="s">
        <v>127</v>
      </c>
      <c r="G26" t="s">
        <v>127</v>
      </c>
      <c r="H26" s="5" t="s">
        <v>137</v>
      </c>
    </row>
    <row r="27" spans="2:8">
      <c r="B27" s="7" t="s">
        <v>46</v>
      </c>
      <c r="C27" s="3">
        <v>138</v>
      </c>
      <c r="E27" t="s">
        <v>123</v>
      </c>
      <c r="F27" t="s">
        <v>127</v>
      </c>
      <c r="G27" t="s">
        <v>127</v>
      </c>
      <c r="H27" s="5" t="s">
        <v>134</v>
      </c>
    </row>
    <row r="28" spans="2:8">
      <c r="B28" s="7" t="s">
        <v>47</v>
      </c>
      <c r="C28" s="6">
        <v>139</v>
      </c>
      <c r="D28">
        <v>100</v>
      </c>
      <c r="F28" t="s">
        <v>127</v>
      </c>
      <c r="G28" t="s">
        <v>127</v>
      </c>
      <c r="H28" s="5" t="s">
        <v>130</v>
      </c>
    </row>
    <row r="29" spans="2:8">
      <c r="B29" s="7" t="s">
        <v>48</v>
      </c>
      <c r="C29" s="6">
        <v>140</v>
      </c>
      <c r="D29">
        <v>320</v>
      </c>
      <c r="F29" t="s">
        <v>127</v>
      </c>
      <c r="G29" t="s">
        <v>127</v>
      </c>
      <c r="H29" s="5" t="s">
        <v>129</v>
      </c>
    </row>
    <row r="30" spans="2:8">
      <c r="B30" s="7" t="s">
        <v>49</v>
      </c>
      <c r="C30" s="6">
        <v>141</v>
      </c>
      <c r="D30">
        <v>100</v>
      </c>
      <c r="F30" t="s">
        <v>127</v>
      </c>
      <c r="G30" t="s">
        <v>127</v>
      </c>
      <c r="H30" s="5" t="s">
        <v>129</v>
      </c>
    </row>
    <row r="31" spans="2:8">
      <c r="B31" s="7" t="s">
        <v>50</v>
      </c>
      <c r="C31" s="6">
        <v>142</v>
      </c>
      <c r="D31">
        <v>100</v>
      </c>
      <c r="F31" t="s">
        <v>127</v>
      </c>
      <c r="G31" t="s">
        <v>127</v>
      </c>
      <c r="H31" s="5" t="s">
        <v>135</v>
      </c>
    </row>
    <row r="32" spans="2:8">
      <c r="B32" s="7" t="s">
        <v>51</v>
      </c>
      <c r="C32" s="6">
        <v>143</v>
      </c>
      <c r="D32">
        <v>100</v>
      </c>
      <c r="F32" t="s">
        <v>127</v>
      </c>
      <c r="G32" t="s">
        <v>127</v>
      </c>
      <c r="H32" s="5" t="s">
        <v>130</v>
      </c>
    </row>
    <row r="33" spans="2:8">
      <c r="B33" s="7" t="s">
        <v>52</v>
      </c>
      <c r="C33" s="3">
        <v>145</v>
      </c>
      <c r="D33">
        <v>950</v>
      </c>
      <c r="F33" t="s">
        <v>127</v>
      </c>
      <c r="G33" t="s">
        <v>127</v>
      </c>
      <c r="H33" s="5" t="s">
        <v>129</v>
      </c>
    </row>
    <row r="34" spans="2:8">
      <c r="B34" s="7" t="s">
        <v>53</v>
      </c>
      <c r="C34" s="6">
        <v>147</v>
      </c>
      <c r="D34">
        <v>100</v>
      </c>
      <c r="F34" t="s">
        <v>127</v>
      </c>
      <c r="G34" t="s">
        <v>127</v>
      </c>
      <c r="H34" s="5" t="s">
        <v>128</v>
      </c>
    </row>
    <row r="35" spans="2:8">
      <c r="B35" s="7" t="s">
        <v>54</v>
      </c>
      <c r="C35" s="6">
        <v>148</v>
      </c>
      <c r="D35">
        <v>100</v>
      </c>
      <c r="F35" t="s">
        <v>127</v>
      </c>
      <c r="G35" t="s">
        <v>127</v>
      </c>
      <c r="H35" s="58" t="s">
        <v>128</v>
      </c>
    </row>
    <row r="36" spans="2:8">
      <c r="B36" s="7" t="s">
        <v>55</v>
      </c>
      <c r="C36" s="6">
        <v>149</v>
      </c>
      <c r="D36">
        <v>100</v>
      </c>
      <c r="F36" t="s">
        <v>127</v>
      </c>
      <c r="G36" t="s">
        <v>127</v>
      </c>
      <c r="H36" s="60" t="s">
        <v>130</v>
      </c>
    </row>
    <row r="37" spans="2:8">
      <c r="B37" s="7" t="s">
        <v>56</v>
      </c>
      <c r="C37" s="3">
        <v>150</v>
      </c>
      <c r="D37">
        <v>100</v>
      </c>
      <c r="F37" t="s">
        <v>127</v>
      </c>
      <c r="G37" t="s">
        <v>127</v>
      </c>
      <c r="H37" s="57" t="s">
        <v>133</v>
      </c>
    </row>
    <row r="38" spans="2:8">
      <c r="B38" s="7" t="s">
        <v>57</v>
      </c>
      <c r="C38" s="8">
        <v>151</v>
      </c>
      <c r="D38">
        <v>100</v>
      </c>
      <c r="F38" t="s">
        <v>127</v>
      </c>
      <c r="G38" t="s">
        <v>127</v>
      </c>
      <c r="H38" s="5" t="s">
        <v>130</v>
      </c>
    </row>
    <row r="39" spans="2:8">
      <c r="B39" s="7" t="s">
        <v>58</v>
      </c>
      <c r="C39" s="3">
        <v>152</v>
      </c>
      <c r="D39">
        <v>100</v>
      </c>
      <c r="F39" t="s">
        <v>127</v>
      </c>
      <c r="G39" t="s">
        <v>127</v>
      </c>
      <c r="H39" s="5" t="s">
        <v>138</v>
      </c>
    </row>
    <row r="40" spans="2:8">
      <c r="B40" s="7" t="s">
        <v>59</v>
      </c>
      <c r="C40" s="6">
        <v>153</v>
      </c>
      <c r="D40">
        <v>100</v>
      </c>
      <c r="F40" t="s">
        <v>127</v>
      </c>
      <c r="G40" t="s">
        <v>127</v>
      </c>
      <c r="H40" s="63" t="s">
        <v>128</v>
      </c>
    </row>
    <row r="41" spans="2:8">
      <c r="B41" s="9" t="s">
        <v>60</v>
      </c>
      <c r="C41" s="6">
        <v>154</v>
      </c>
      <c r="D41">
        <v>100</v>
      </c>
      <c r="F41" t="s">
        <v>127</v>
      </c>
      <c r="G41" t="s">
        <v>127</v>
      </c>
      <c r="H41" s="5" t="s">
        <v>134</v>
      </c>
    </row>
    <row r="42" spans="2:8">
      <c r="B42" s="7" t="s">
        <v>61</v>
      </c>
      <c r="C42" s="6">
        <v>155</v>
      </c>
      <c r="D42">
        <v>100</v>
      </c>
      <c r="F42" t="s">
        <v>127</v>
      </c>
      <c r="G42" t="s">
        <v>127</v>
      </c>
      <c r="H42" s="5" t="s">
        <v>139</v>
      </c>
    </row>
    <row r="43" spans="2:8">
      <c r="B43" s="7" t="s">
        <v>62</v>
      </c>
      <c r="C43" s="6">
        <v>156</v>
      </c>
      <c r="D43">
        <v>100</v>
      </c>
      <c r="F43" t="s">
        <v>127</v>
      </c>
      <c r="G43" t="s">
        <v>127</v>
      </c>
      <c r="H43" s="5" t="s">
        <v>130</v>
      </c>
    </row>
    <row r="44" spans="2:8">
      <c r="B44" s="7" t="s">
        <v>63</v>
      </c>
      <c r="C44" s="8">
        <v>157</v>
      </c>
      <c r="D44">
        <v>100</v>
      </c>
      <c r="F44" t="s">
        <v>127</v>
      </c>
      <c r="H44" s="62" t="s">
        <v>133</v>
      </c>
    </row>
    <row r="45" spans="2:8">
      <c r="B45" s="10" t="s">
        <v>64</v>
      </c>
      <c r="C45" s="6">
        <v>158</v>
      </c>
      <c r="D45">
        <v>100</v>
      </c>
      <c r="F45" t="s">
        <v>127</v>
      </c>
      <c r="G45" t="s">
        <v>127</v>
      </c>
      <c r="H45" s="5" t="s">
        <v>135</v>
      </c>
    </row>
    <row r="46" spans="2:8">
      <c r="B46" s="10" t="s">
        <v>65</v>
      </c>
      <c r="C46" s="3">
        <v>159</v>
      </c>
      <c r="D46">
        <v>100</v>
      </c>
      <c r="F46" t="s">
        <v>127</v>
      </c>
      <c r="G46" t="s">
        <v>127</v>
      </c>
      <c r="H46" s="5" t="s">
        <v>130</v>
      </c>
    </row>
    <row r="47" spans="2:8">
      <c r="B47" s="10" t="s">
        <v>66</v>
      </c>
      <c r="C47" s="8">
        <v>160</v>
      </c>
      <c r="D47">
        <v>100</v>
      </c>
      <c r="F47" t="s">
        <v>127</v>
      </c>
      <c r="G47" t="s">
        <v>127</v>
      </c>
      <c r="H47" s="5" t="s">
        <v>133</v>
      </c>
    </row>
    <row r="48" spans="2:8">
      <c r="B48" s="10" t="s">
        <v>67</v>
      </c>
      <c r="C48" s="8">
        <v>161</v>
      </c>
      <c r="D48">
        <v>100</v>
      </c>
      <c r="F48" t="s">
        <v>127</v>
      </c>
      <c r="G48" t="s">
        <v>127</v>
      </c>
      <c r="H48" s="5" t="s">
        <v>133</v>
      </c>
    </row>
    <row r="49" spans="2:8">
      <c r="B49" s="10" t="s">
        <v>68</v>
      </c>
      <c r="C49" s="3">
        <v>162</v>
      </c>
      <c r="D49">
        <v>100</v>
      </c>
      <c r="F49" t="s">
        <v>127</v>
      </c>
      <c r="G49" t="s">
        <v>127</v>
      </c>
      <c r="H49" s="5" t="s">
        <v>133</v>
      </c>
    </row>
    <row r="50" spans="2:8">
      <c r="B50" s="10" t="s">
        <v>69</v>
      </c>
      <c r="C50" s="6">
        <v>163</v>
      </c>
      <c r="D50">
        <v>100</v>
      </c>
      <c r="F50" t="s">
        <v>127</v>
      </c>
      <c r="G50" t="s">
        <v>127</v>
      </c>
      <c r="H50" s="5" t="s">
        <v>130</v>
      </c>
    </row>
    <row r="51" spans="2:8">
      <c r="B51" s="10" t="s">
        <v>70</v>
      </c>
      <c r="C51" s="8">
        <v>164</v>
      </c>
      <c r="D51">
        <v>100</v>
      </c>
      <c r="F51" t="s">
        <v>127</v>
      </c>
      <c r="G51" t="s">
        <v>127</v>
      </c>
      <c r="H51" s="58" t="s">
        <v>140</v>
      </c>
    </row>
    <row r="52" spans="2:8">
      <c r="B52" s="10" t="s">
        <v>71</v>
      </c>
      <c r="C52" s="8">
        <v>165</v>
      </c>
      <c r="D52">
        <v>230</v>
      </c>
      <c r="F52" t="s">
        <v>127</v>
      </c>
      <c r="G52" t="s">
        <v>127</v>
      </c>
      <c r="H52" s="5" t="s">
        <v>141</v>
      </c>
    </row>
    <row r="53" spans="2:8">
      <c r="B53" s="10" t="s">
        <v>72</v>
      </c>
      <c r="C53" s="8">
        <v>166</v>
      </c>
      <c r="D53">
        <v>110</v>
      </c>
      <c r="F53" t="s">
        <v>127</v>
      </c>
      <c r="G53" t="s">
        <v>127</v>
      </c>
      <c r="H53" s="5" t="s">
        <v>141</v>
      </c>
    </row>
    <row r="54" spans="2:8" ht="19.5" thickBot="1">
      <c r="B54" s="10" t="s">
        <v>73</v>
      </c>
      <c r="C54" s="8">
        <v>167</v>
      </c>
      <c r="D54">
        <v>100</v>
      </c>
      <c r="F54" t="s">
        <v>127</v>
      </c>
      <c r="G54" t="s">
        <v>127</v>
      </c>
      <c r="H54" s="61" t="s">
        <v>142</v>
      </c>
    </row>
  </sheetData>
  <sheetProtection algorithmName="SHA-512" hashValue="vMRJsjKarqwlS4jmMbHXQ5xYA/jBSh9JERX620/Ccco9SeAX6isdPDYqFUKmxIxY+zEJeQG25kpu31q1II1K8Q==" saltValue="Su9nYSrmNCAR1Cs0gVAUfA==" spinCount="100000" sheet="1" objects="1" scenarios="1"/>
  <phoneticPr fontId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66FC-DCFD-4164-A75D-4A0D5C7E0FC5}">
  <sheetPr codeName="Sheet4">
    <tabColor rgb="FFFFC000"/>
    <pageSetUpPr fitToPage="1"/>
  </sheetPr>
  <dimension ref="B1:T51"/>
  <sheetViews>
    <sheetView showGridLines="0" view="pageBreakPreview" zoomScale="160" zoomScaleNormal="100" zoomScaleSheetLayoutView="160" workbookViewId="0">
      <selection activeCell="F7" sqref="F7:I7"/>
    </sheetView>
  </sheetViews>
  <sheetFormatPr defaultRowHeight="18.75"/>
  <cols>
    <col min="1" max="1" width="1.625" customWidth="1"/>
    <col min="2" max="2" width="3.75" customWidth="1"/>
    <col min="3" max="3" width="6.5" customWidth="1"/>
    <col min="4" max="4" width="6" customWidth="1"/>
    <col min="5" max="5" width="6.875" customWidth="1"/>
    <col min="6" max="6" width="8.625" customWidth="1"/>
    <col min="7" max="7" width="4" customWidth="1"/>
    <col min="8" max="8" width="2.875" customWidth="1"/>
    <col min="9" max="9" width="5.75" customWidth="1"/>
    <col min="10" max="10" width="8.625" customWidth="1"/>
    <col min="11" max="11" width="4.25" customWidth="1"/>
    <col min="12" max="12" width="8.625" customWidth="1"/>
    <col min="13" max="13" width="5.125" customWidth="1"/>
    <col min="14" max="14" width="3.5" customWidth="1"/>
    <col min="15" max="15" width="4.25" customWidth="1"/>
    <col min="16" max="16" width="8.625" customWidth="1"/>
    <col min="17" max="17" width="12.75" customWidth="1"/>
    <col min="19" max="19" width="9.375" hidden="1" customWidth="1"/>
    <col min="20" max="20" width="9" hidden="1" customWidth="1"/>
  </cols>
  <sheetData>
    <row r="1" spans="2:20">
      <c r="B1" t="s">
        <v>0</v>
      </c>
    </row>
    <row r="2" spans="2:20" ht="24">
      <c r="E2" s="84" t="s">
        <v>112</v>
      </c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2:20" ht="19.5" thickBot="1">
      <c r="B4" s="139" t="s">
        <v>77</v>
      </c>
      <c r="C4" s="140"/>
      <c r="D4" s="140"/>
      <c r="E4" s="141"/>
      <c r="F4" s="149" t="s">
        <v>1</v>
      </c>
      <c r="G4" s="149"/>
      <c r="H4" s="149"/>
      <c r="I4" s="149"/>
      <c r="J4" s="138" t="s">
        <v>2</v>
      </c>
      <c r="K4" s="138"/>
      <c r="L4" s="138"/>
      <c r="M4" s="138" t="s">
        <v>3</v>
      </c>
      <c r="N4" s="138"/>
      <c r="O4" s="138"/>
      <c r="P4" s="138"/>
      <c r="Q4" s="32" t="s">
        <v>4</v>
      </c>
    </row>
    <row r="5" spans="2:20" ht="19.5" customHeight="1" thickTop="1">
      <c r="B5" s="150" t="str">
        <f>IF(入力用!B20="","",VLOOKUP(入力用!B20,機器台帳テーブル!B2:C54,2,FALSE)&amp;":"&amp;入力用!B20)</f>
        <v/>
      </c>
      <c r="C5" s="151"/>
      <c r="D5" s="151"/>
      <c r="E5" s="152"/>
      <c r="F5" s="145" t="str">
        <f>IF(入力用!D20="","",(入力用!D20))</f>
        <v/>
      </c>
      <c r="G5" s="146"/>
      <c r="H5" s="146"/>
      <c r="I5" s="147"/>
      <c r="J5" s="129"/>
      <c r="K5" s="130"/>
      <c r="L5" s="131"/>
      <c r="M5" s="135" t="str">
        <f>IF(入力用!I20="","",(入力用!I20))</f>
        <v/>
      </c>
      <c r="N5" s="130"/>
      <c r="O5" s="130"/>
      <c r="P5" s="131"/>
      <c r="Q5" s="127" t="s">
        <v>120</v>
      </c>
    </row>
    <row r="6" spans="2:20" ht="19.5">
      <c r="B6" s="153"/>
      <c r="C6" s="154"/>
      <c r="D6" s="154"/>
      <c r="E6" s="155"/>
      <c r="F6" s="28" t="str">
        <f>IF(入力用!E20="","",(入力用!E20))</f>
        <v/>
      </c>
      <c r="G6" s="29" t="s">
        <v>74</v>
      </c>
      <c r="H6" s="105" t="str">
        <f>IF(入力用!F20="","",(入力用!F20))</f>
        <v/>
      </c>
      <c r="I6" s="142"/>
      <c r="J6" s="28"/>
      <c r="K6" s="29" t="s">
        <v>74</v>
      </c>
      <c r="L6" s="33"/>
      <c r="M6" s="104"/>
      <c r="N6" s="105"/>
      <c r="O6" s="29" t="s">
        <v>74</v>
      </c>
      <c r="P6" s="33"/>
      <c r="Q6" s="128"/>
      <c r="S6" s="52" t="str">
        <f>IF(入力用!B20="","×",VLOOKUP(入力用!B20,機器台帳テーブル!B2:G54,5,FALSE))</f>
        <v>×</v>
      </c>
      <c r="T6" s="52" t="str">
        <f>IF(入力用!B20="","×",VLOOKUP(入力用!B20,機器台帳テーブル!B2:G54,6,FALSE))</f>
        <v>×</v>
      </c>
    </row>
    <row r="7" spans="2:20" ht="19.5">
      <c r="B7" s="113" t="str">
        <f>IF(入力用!B21="","",VLOOKUP(入力用!B21,機器台帳テーブル!B2:C54,2,FALSE)&amp;":"&amp;入力用!B21)</f>
        <v/>
      </c>
      <c r="C7" s="114"/>
      <c r="D7" s="114"/>
      <c r="E7" s="115"/>
      <c r="F7" s="129" t="str">
        <f>IF(入力用!D21="","",(入力用!D21))</f>
        <v/>
      </c>
      <c r="G7" s="130"/>
      <c r="H7" s="130"/>
      <c r="I7" s="148"/>
      <c r="J7" s="129"/>
      <c r="K7" s="130"/>
      <c r="L7" s="131"/>
      <c r="M7" s="135" t="str">
        <f>IF(入力用!I21="","",(入力用!I21))</f>
        <v/>
      </c>
      <c r="N7" s="130"/>
      <c r="O7" s="130"/>
      <c r="P7" s="131"/>
      <c r="Q7" s="127" t="s">
        <v>120</v>
      </c>
      <c r="S7" s="52"/>
      <c r="T7" s="52"/>
    </row>
    <row r="8" spans="2:20" ht="19.5">
      <c r="B8" s="153"/>
      <c r="C8" s="154"/>
      <c r="D8" s="154"/>
      <c r="E8" s="155"/>
      <c r="F8" s="28" t="str">
        <f>IF(入力用!E21="","",(入力用!E21))</f>
        <v/>
      </c>
      <c r="G8" s="29" t="s">
        <v>74</v>
      </c>
      <c r="H8" s="105" t="str">
        <f>IF(入力用!F21="","",(入力用!F21))</f>
        <v/>
      </c>
      <c r="I8" s="142"/>
      <c r="J8" s="28"/>
      <c r="K8" s="29" t="s">
        <v>74</v>
      </c>
      <c r="L8" s="33"/>
      <c r="M8" s="104"/>
      <c r="N8" s="105"/>
      <c r="O8" s="29" t="s">
        <v>74</v>
      </c>
      <c r="P8" s="33"/>
      <c r="Q8" s="128"/>
      <c r="S8" s="52" t="str">
        <f>IF(入力用!B21="","×",VLOOKUP(入力用!B21,機器台帳テーブル!B2:G54,5,FALSE))</f>
        <v>×</v>
      </c>
      <c r="T8" s="52" t="str">
        <f>IF(入力用!B21="","×",VLOOKUP(入力用!B21,機器台帳テーブル!B2:G54,6,FALSE))</f>
        <v>×</v>
      </c>
    </row>
    <row r="9" spans="2:20" ht="19.5">
      <c r="B9" s="113" t="str">
        <f>IF(入力用!B22="","",VLOOKUP(入力用!B22,機器台帳テーブル!B2:C54,2,FALSE)&amp;":"&amp;入力用!B22)</f>
        <v/>
      </c>
      <c r="C9" s="114"/>
      <c r="D9" s="114"/>
      <c r="E9" s="115"/>
      <c r="F9" s="129" t="str">
        <f>IF(入力用!D22="","",(入力用!D22))</f>
        <v/>
      </c>
      <c r="G9" s="130"/>
      <c r="H9" s="130"/>
      <c r="I9" s="148"/>
      <c r="J9" s="132" t="str">
        <f>IF(入力用!G24="","",(入力用!G24))</f>
        <v/>
      </c>
      <c r="K9" s="133"/>
      <c r="L9" s="134"/>
      <c r="M9" s="136" t="str">
        <f>IF(入力用!J24="","",(入力用!J24))</f>
        <v/>
      </c>
      <c r="N9" s="133"/>
      <c r="O9" s="133"/>
      <c r="P9" s="134"/>
      <c r="Q9" s="127" t="s">
        <v>120</v>
      </c>
      <c r="S9" s="52"/>
      <c r="T9" s="52"/>
    </row>
    <row r="10" spans="2:20" ht="20.25" thickBot="1">
      <c r="B10" s="116"/>
      <c r="C10" s="117"/>
      <c r="D10" s="117"/>
      <c r="E10" s="118"/>
      <c r="F10" s="30" t="str">
        <f>IF(入力用!E22="","",(入力用!E22))</f>
        <v/>
      </c>
      <c r="G10" s="31" t="s">
        <v>74</v>
      </c>
      <c r="H10" s="143" t="str">
        <f>IF(入力用!F22="","",(入力用!F22))</f>
        <v/>
      </c>
      <c r="I10" s="144"/>
      <c r="J10" s="28"/>
      <c r="K10" s="29" t="s">
        <v>74</v>
      </c>
      <c r="L10" s="33"/>
      <c r="M10" s="104"/>
      <c r="N10" s="105"/>
      <c r="O10" s="29" t="s">
        <v>74</v>
      </c>
      <c r="P10" s="33"/>
      <c r="Q10" s="128"/>
      <c r="S10" s="52" t="str">
        <f>IF(入力用!B22="","×",VLOOKUP(入力用!B22,機器台帳テーブル!B2:G54,5,FALSE))</f>
        <v>×</v>
      </c>
      <c r="T10" s="52" t="str">
        <f>IF(入力用!B22="","×",VLOOKUP(入力用!B22,機器台帳テーブル!B2:G54,6,FALSE))</f>
        <v>×</v>
      </c>
    </row>
    <row r="11" spans="2:20" ht="20.25" thickTop="1" thickBot="1">
      <c r="S11" s="52" t="str">
        <f>S6&amp;S8&amp;S10</f>
        <v>×××</v>
      </c>
      <c r="T11" s="52" t="str">
        <f>T6&amp;T8&amp;T10</f>
        <v>×××</v>
      </c>
    </row>
    <row r="12" spans="2:20" ht="19.5" thickTop="1">
      <c r="B12" s="14"/>
      <c r="C12" s="15"/>
      <c r="D12" s="15"/>
      <c r="E12" s="15"/>
      <c r="F12" s="15"/>
      <c r="G12" s="15"/>
      <c r="H12" s="15"/>
      <c r="I12" s="15"/>
      <c r="J12" s="15"/>
      <c r="K12" s="16"/>
      <c r="L12" s="18"/>
      <c r="M12" s="19"/>
      <c r="N12" s="19"/>
      <c r="O12" s="19"/>
      <c r="P12" s="19"/>
      <c r="Q12" s="20"/>
    </row>
    <row r="13" spans="2:20" ht="19.5">
      <c r="B13" s="37" t="s">
        <v>78</v>
      </c>
      <c r="C13" s="26"/>
      <c r="D13" s="26"/>
      <c r="E13" s="26"/>
      <c r="F13" s="26"/>
      <c r="G13" s="26"/>
      <c r="H13" s="26"/>
      <c r="I13" s="26"/>
      <c r="J13" s="26"/>
      <c r="K13" s="27"/>
      <c r="L13" s="38" t="s">
        <v>82</v>
      </c>
      <c r="Q13" s="21"/>
    </row>
    <row r="14" spans="2:20" ht="19.5">
      <c r="B14" s="36"/>
      <c r="C14" s="137" t="str">
        <f>IF(入力用!C12="","",入力用!C12)</f>
        <v/>
      </c>
      <c r="D14" s="137"/>
      <c r="E14" s="137"/>
      <c r="F14" s="137"/>
      <c r="G14" s="26"/>
      <c r="H14" s="26"/>
      <c r="I14" s="26"/>
      <c r="J14" s="26"/>
      <c r="K14" s="27"/>
      <c r="L14" s="39" t="s">
        <v>83</v>
      </c>
      <c r="Q14" s="21"/>
    </row>
    <row r="15" spans="2:20">
      <c r="B15" s="25"/>
      <c r="C15" s="26"/>
      <c r="D15" s="26"/>
      <c r="E15" s="26"/>
      <c r="F15" s="26"/>
      <c r="G15" s="26"/>
      <c r="H15" s="26"/>
      <c r="I15" s="26"/>
      <c r="J15" s="26"/>
      <c r="K15" s="27"/>
      <c r="L15" s="17"/>
      <c r="Q15" s="21"/>
    </row>
    <row r="16" spans="2:20" ht="19.5">
      <c r="B16" s="37" t="s">
        <v>118</v>
      </c>
      <c r="C16" s="26"/>
      <c r="D16" s="26"/>
      <c r="E16" s="26"/>
      <c r="F16" s="26"/>
      <c r="G16" s="26"/>
      <c r="H16" s="26"/>
      <c r="I16" s="26"/>
      <c r="J16" s="26"/>
      <c r="K16" s="27"/>
      <c r="L16" s="87" t="s">
        <v>115</v>
      </c>
      <c r="M16" s="88"/>
      <c r="N16" s="88"/>
      <c r="O16" s="88"/>
      <c r="Q16" s="21"/>
    </row>
    <row r="17" spans="2:17" ht="19.5">
      <c r="B17" s="25"/>
      <c r="C17" s="26"/>
      <c r="D17" s="26"/>
      <c r="E17" s="26"/>
      <c r="F17" s="26"/>
      <c r="G17" s="26"/>
      <c r="H17" s="26"/>
      <c r="I17" s="40" t="s">
        <v>80</v>
      </c>
      <c r="J17" s="41" t="s">
        <v>81</v>
      </c>
      <c r="K17" s="27"/>
      <c r="L17" s="17"/>
      <c r="Q17" s="21"/>
    </row>
    <row r="18" spans="2:17" ht="17.25" customHeight="1">
      <c r="B18" s="25"/>
      <c r="C18" s="26"/>
      <c r="D18" s="26"/>
      <c r="E18" s="26"/>
      <c r="F18" s="26"/>
      <c r="G18" s="26"/>
      <c r="H18" s="26"/>
      <c r="I18" s="26"/>
      <c r="J18" s="26"/>
      <c r="K18" s="27"/>
      <c r="L18" s="17"/>
      <c r="Q18" s="21"/>
    </row>
    <row r="19" spans="2:17">
      <c r="B19" s="25"/>
      <c r="C19" s="26"/>
      <c r="D19" s="26"/>
      <c r="E19" s="26"/>
      <c r="F19" s="26"/>
      <c r="G19" s="26"/>
      <c r="H19" s="26"/>
      <c r="I19" s="26"/>
      <c r="J19" s="26"/>
      <c r="K19" s="27"/>
      <c r="L19" s="17"/>
      <c r="Q19" s="21"/>
    </row>
    <row r="20" spans="2:17" ht="19.5">
      <c r="B20" s="25" t="s">
        <v>86</v>
      </c>
      <c r="C20" s="26"/>
      <c r="D20" s="110" t="str">
        <f>IF(入力用!C4="","",(入力用!C4))</f>
        <v/>
      </c>
      <c r="E20" s="110"/>
      <c r="F20" s="110"/>
      <c r="G20" s="110"/>
      <c r="H20" s="110"/>
      <c r="I20" s="110"/>
      <c r="J20" s="110"/>
      <c r="K20" s="27"/>
      <c r="L20" s="17" t="s">
        <v>84</v>
      </c>
      <c r="M20" s="85"/>
      <c r="N20" s="85"/>
      <c r="O20" s="85"/>
      <c r="P20" s="85"/>
      <c r="Q20" s="86"/>
    </row>
    <row r="21" spans="2:17" ht="19.5">
      <c r="B21" s="25" t="s">
        <v>87</v>
      </c>
      <c r="C21" s="26"/>
      <c r="D21" s="26"/>
      <c r="E21" s="110" t="str">
        <f>IF(入力用!C5="","",(入力用!C5))</f>
        <v/>
      </c>
      <c r="F21" s="110"/>
      <c r="G21" s="110"/>
      <c r="H21" s="110"/>
      <c r="I21" s="110"/>
      <c r="J21" s="110"/>
      <c r="K21" s="27"/>
      <c r="L21" s="17" t="s">
        <v>85</v>
      </c>
      <c r="O21" s="85"/>
      <c r="P21" s="85"/>
      <c r="Q21" s="86"/>
    </row>
    <row r="22" spans="2:17" ht="19.5">
      <c r="B22" s="25"/>
      <c r="C22" s="26"/>
      <c r="D22" s="26"/>
      <c r="E22" s="110" t="str">
        <f>IF(入力用!C6="","",(入力用!C6))</f>
        <v/>
      </c>
      <c r="F22" s="110"/>
      <c r="G22" s="110"/>
      <c r="H22" s="110"/>
      <c r="I22" s="110"/>
      <c r="J22" s="110"/>
      <c r="K22" s="27"/>
      <c r="L22" s="17"/>
      <c r="O22" s="85"/>
      <c r="P22" s="85"/>
      <c r="Q22" s="86"/>
    </row>
    <row r="23" spans="2:17" ht="19.5">
      <c r="B23" s="25" t="s">
        <v>88</v>
      </c>
      <c r="C23" s="26"/>
      <c r="D23" s="126" t="str">
        <f>IF(入力用!C7="","",(入力用!C7))</f>
        <v/>
      </c>
      <c r="E23" s="126"/>
      <c r="F23" s="26"/>
      <c r="G23" s="26"/>
      <c r="H23" s="26"/>
      <c r="I23" s="26"/>
      <c r="J23" s="26"/>
      <c r="K23" s="27"/>
      <c r="L23" s="17"/>
      <c r="Q23" s="21"/>
    </row>
    <row r="24" spans="2:17" ht="19.5">
      <c r="B24" s="25"/>
      <c r="C24" s="26"/>
      <c r="D24" s="110" t="str">
        <f>IF(入力用!C8="","",(入力用!C8))</f>
        <v/>
      </c>
      <c r="E24" s="110"/>
      <c r="F24" s="110"/>
      <c r="G24" s="110"/>
      <c r="H24" s="110"/>
      <c r="I24" s="110"/>
      <c r="J24" s="110"/>
      <c r="K24" s="27"/>
      <c r="L24" s="17" t="s">
        <v>95</v>
      </c>
      <c r="Q24" s="21"/>
    </row>
    <row r="25" spans="2:17" ht="19.5">
      <c r="B25" s="25" t="s">
        <v>89</v>
      </c>
      <c r="C25" s="26"/>
      <c r="D25" s="110" t="str">
        <f>IF(入力用!C9="","",(入力用!C9))</f>
        <v/>
      </c>
      <c r="E25" s="110"/>
      <c r="F25" s="110"/>
      <c r="G25" s="110"/>
      <c r="H25" s="110"/>
      <c r="I25" s="110"/>
      <c r="J25" s="110"/>
      <c r="K25" s="27"/>
      <c r="L25" s="17" t="s">
        <v>96</v>
      </c>
      <c r="Q25" s="21"/>
    </row>
    <row r="26" spans="2:17" ht="19.5">
      <c r="B26" s="119" t="s">
        <v>90</v>
      </c>
      <c r="C26" s="120"/>
      <c r="D26" s="34" t="s">
        <v>93</v>
      </c>
      <c r="E26" s="106" t="str">
        <f>IF(入力用!B15="","",(入力用!B15))</f>
        <v/>
      </c>
      <c r="F26" s="106"/>
      <c r="G26" s="111" t="s">
        <v>94</v>
      </c>
      <c r="H26" s="111"/>
      <c r="I26" s="106" t="str">
        <f>IF(入力用!C15="","",(入力用!C15))</f>
        <v/>
      </c>
      <c r="J26" s="106"/>
      <c r="K26" s="107"/>
      <c r="L26" s="17" t="s">
        <v>80</v>
      </c>
      <c r="Q26" s="21"/>
    </row>
    <row r="27" spans="2:17" ht="19.5">
      <c r="B27" s="121"/>
      <c r="C27" s="122"/>
      <c r="D27" s="34" t="s">
        <v>93</v>
      </c>
      <c r="E27" s="106" t="str">
        <f>IF(入力用!B16="","",(入力用!B16))</f>
        <v/>
      </c>
      <c r="F27" s="106"/>
      <c r="G27" s="111" t="s">
        <v>94</v>
      </c>
      <c r="H27" s="111"/>
      <c r="I27" s="106" t="str">
        <f>IF(入力用!C16="","",(入力用!C16))</f>
        <v/>
      </c>
      <c r="J27" s="106"/>
      <c r="K27" s="107"/>
      <c r="L27" s="17"/>
      <c r="Q27" s="21"/>
    </row>
    <row r="28" spans="2:17" ht="20.25" thickBot="1">
      <c r="B28" s="123"/>
      <c r="C28" s="124"/>
      <c r="D28" s="35" t="s">
        <v>93</v>
      </c>
      <c r="E28" s="108" t="str">
        <f>IF(入力用!B17="","",(入力用!B17))</f>
        <v/>
      </c>
      <c r="F28" s="108"/>
      <c r="G28" s="112" t="s">
        <v>94</v>
      </c>
      <c r="H28" s="112"/>
      <c r="I28" s="108" t="str">
        <f>IF(入力用!C17="","",(入力用!C17))</f>
        <v/>
      </c>
      <c r="J28" s="108"/>
      <c r="K28" s="109"/>
      <c r="L28" s="22"/>
      <c r="M28" s="23"/>
      <c r="N28" s="23"/>
      <c r="O28" s="23"/>
      <c r="P28" s="23"/>
      <c r="Q28" s="24"/>
    </row>
    <row r="29" spans="2:17" ht="20.25" thickTop="1">
      <c r="B29" s="42" t="s">
        <v>97</v>
      </c>
    </row>
    <row r="30" spans="2:17" ht="9" customHeight="1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ht="9" customHeight="1"/>
    <row r="32" spans="2:17" ht="19.5">
      <c r="B32" s="42" t="s">
        <v>98</v>
      </c>
    </row>
    <row r="33" spans="2:19" ht="18.75" customHeight="1">
      <c r="B33" s="125" t="s">
        <v>99</v>
      </c>
      <c r="C33" s="102" t="s">
        <v>100</v>
      </c>
      <c r="D33" s="102"/>
      <c r="E33" s="102" t="s">
        <v>101</v>
      </c>
      <c r="F33" s="102"/>
      <c r="G33" s="102" t="s">
        <v>102</v>
      </c>
      <c r="H33" s="102"/>
      <c r="I33" s="103"/>
      <c r="J33" s="102" t="s">
        <v>103</v>
      </c>
      <c r="K33" s="102"/>
      <c r="L33" s="102" t="s">
        <v>104</v>
      </c>
      <c r="M33" s="102"/>
      <c r="N33" s="94" t="s">
        <v>105</v>
      </c>
      <c r="O33" s="95"/>
    </row>
    <row r="34" spans="2:19" ht="20.25" customHeight="1">
      <c r="B34" s="93"/>
      <c r="C34" s="102"/>
      <c r="D34" s="102"/>
      <c r="E34" s="102"/>
      <c r="F34" s="102"/>
      <c r="G34" s="102"/>
      <c r="H34" s="102"/>
      <c r="I34" s="103"/>
      <c r="J34" s="102"/>
      <c r="K34" s="102"/>
      <c r="L34" s="102"/>
      <c r="M34" s="102"/>
      <c r="N34" s="95"/>
      <c r="O34" s="95"/>
    </row>
    <row r="35" spans="2:19" ht="48" customHeight="1">
      <c r="B35" s="93"/>
      <c r="C35" s="77"/>
      <c r="D35" s="78"/>
      <c r="E35" s="77"/>
      <c r="F35" s="78"/>
      <c r="G35" s="77"/>
      <c r="H35" s="92"/>
      <c r="I35" s="78"/>
      <c r="J35" s="77"/>
      <c r="K35" s="78"/>
      <c r="L35" s="77"/>
      <c r="M35" s="78"/>
      <c r="N35" s="77"/>
      <c r="O35" s="78"/>
      <c r="S35" s="52" t="str">
        <f>IF(入力用!B20&amp;入力用!B21&amp;入力用!B22="","〇","×")</f>
        <v>〇</v>
      </c>
    </row>
    <row r="36" spans="2:19" ht="19.5">
      <c r="B36" s="49"/>
    </row>
    <row r="37" spans="2:19" ht="19.5">
      <c r="B37" s="93" t="s">
        <v>119</v>
      </c>
      <c r="C37" s="94" t="s">
        <v>106</v>
      </c>
      <c r="D37" s="95"/>
      <c r="E37" s="95" t="s">
        <v>107</v>
      </c>
      <c r="F37" s="95"/>
      <c r="G37" s="95"/>
      <c r="H37" s="95" t="s">
        <v>108</v>
      </c>
      <c r="I37" s="95"/>
      <c r="J37" s="95"/>
      <c r="K37" s="95" t="s">
        <v>109</v>
      </c>
      <c r="L37" s="95"/>
      <c r="M37" s="95"/>
    </row>
    <row r="38" spans="2:19" ht="19.5">
      <c r="B38" s="93"/>
      <c r="C38" s="43" t="s">
        <v>110</v>
      </c>
      <c r="D38" s="44"/>
      <c r="E38" s="43" t="s">
        <v>110</v>
      </c>
      <c r="F38" s="45"/>
      <c r="G38" s="44"/>
      <c r="H38" s="96" t="s">
        <v>111</v>
      </c>
      <c r="I38" s="97"/>
      <c r="J38" s="98"/>
      <c r="K38" s="43" t="s">
        <v>110</v>
      </c>
      <c r="L38" s="45"/>
      <c r="M38" s="20"/>
    </row>
    <row r="39" spans="2:19" ht="48" customHeight="1">
      <c r="B39" s="93"/>
      <c r="C39" s="46"/>
      <c r="D39" s="47"/>
      <c r="E39" s="46"/>
      <c r="F39" s="48"/>
      <c r="G39" s="47"/>
      <c r="H39" s="99"/>
      <c r="I39" s="100"/>
      <c r="J39" s="101"/>
      <c r="K39" s="46"/>
      <c r="L39" s="48"/>
      <c r="M39" s="24"/>
    </row>
    <row r="49" spans="2:18" ht="25.5">
      <c r="F49" s="89" t="s">
        <v>113</v>
      </c>
      <c r="G49" s="89"/>
      <c r="H49" s="89"/>
      <c r="I49" s="89"/>
      <c r="J49" s="89"/>
      <c r="K49" s="89"/>
      <c r="L49" s="89"/>
      <c r="M49" s="89"/>
      <c r="N49" s="89"/>
    </row>
    <row r="51" spans="2:18" ht="164.25" customHeight="1">
      <c r="B51" s="90" t="s">
        <v>114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1"/>
    </row>
  </sheetData>
  <sheetProtection algorithmName="SHA-512" hashValue="iW1FHVEU7Qqq2jdbevcud7qrNamNbd2EVWESa32FFTrP9jpPSOizTjKTY68wpvaypTq+9+qBzANNGREMLcQ2vg==" saltValue="gSi4dGaKQtRD1DtArjSA0A==" spinCount="100000" sheet="1" objects="1" scenarios="1"/>
  <mergeCells count="68">
    <mergeCell ref="C14:F14"/>
    <mergeCell ref="J4:L4"/>
    <mergeCell ref="M4:P4"/>
    <mergeCell ref="M8:N8"/>
    <mergeCell ref="M10:N10"/>
    <mergeCell ref="B4:E4"/>
    <mergeCell ref="H6:I6"/>
    <mergeCell ref="H8:I8"/>
    <mergeCell ref="H10:I10"/>
    <mergeCell ref="F5:I5"/>
    <mergeCell ref="F7:I7"/>
    <mergeCell ref="F9:I9"/>
    <mergeCell ref="F4:I4"/>
    <mergeCell ref="B5:E6"/>
    <mergeCell ref="B7:E8"/>
    <mergeCell ref="Q5:Q6"/>
    <mergeCell ref="Q7:Q8"/>
    <mergeCell ref="Q9:Q10"/>
    <mergeCell ref="J5:L5"/>
    <mergeCell ref="J7:L7"/>
    <mergeCell ref="J9:L9"/>
    <mergeCell ref="M5:P5"/>
    <mergeCell ref="M7:P7"/>
    <mergeCell ref="M9:P9"/>
    <mergeCell ref="D20:J20"/>
    <mergeCell ref="E21:J21"/>
    <mergeCell ref="D24:J24"/>
    <mergeCell ref="D23:E23"/>
    <mergeCell ref="E22:J22"/>
    <mergeCell ref="C33:D34"/>
    <mergeCell ref="E33:F34"/>
    <mergeCell ref="C35:D35"/>
    <mergeCell ref="E35:F35"/>
    <mergeCell ref="E26:F26"/>
    <mergeCell ref="E27:F27"/>
    <mergeCell ref="E28:F28"/>
    <mergeCell ref="J33:K34"/>
    <mergeCell ref="M6:N6"/>
    <mergeCell ref="O21:Q21"/>
    <mergeCell ref="O22:Q22"/>
    <mergeCell ref="I27:K27"/>
    <mergeCell ref="I28:K28"/>
    <mergeCell ref="L33:M34"/>
    <mergeCell ref="N33:O34"/>
    <mergeCell ref="D25:J25"/>
    <mergeCell ref="G26:H26"/>
    <mergeCell ref="G27:H27"/>
    <mergeCell ref="G28:H28"/>
    <mergeCell ref="I26:K26"/>
    <mergeCell ref="B9:E10"/>
    <mergeCell ref="B26:C28"/>
    <mergeCell ref="B33:B35"/>
    <mergeCell ref="E2:O2"/>
    <mergeCell ref="M20:Q20"/>
    <mergeCell ref="L16:O16"/>
    <mergeCell ref="F49:N49"/>
    <mergeCell ref="B51:R51"/>
    <mergeCell ref="G35:I35"/>
    <mergeCell ref="J35:K35"/>
    <mergeCell ref="L35:M35"/>
    <mergeCell ref="N35:O35"/>
    <mergeCell ref="B37:B39"/>
    <mergeCell ref="C37:D37"/>
    <mergeCell ref="E37:G37"/>
    <mergeCell ref="H37:J37"/>
    <mergeCell ref="K37:M37"/>
    <mergeCell ref="H38:J39"/>
    <mergeCell ref="G33:I34"/>
  </mergeCells>
  <phoneticPr fontId="1"/>
  <conditionalFormatting sqref="E35:F35">
    <cfRule type="cellIs" dxfId="4" priority="2" operator="equal">
      <formula>"×××"</formula>
    </cfRule>
  </conditionalFormatting>
  <conditionalFormatting sqref="J35:K35">
    <cfRule type="cellIs" dxfId="3" priority="1" operator="equal">
      <formula>"×××"</formula>
    </cfRule>
  </conditionalFormatting>
  <pageMargins left="0.7" right="0.7" top="0.75" bottom="0.75" header="0.3" footer="0.3"/>
  <pageSetup paperSize="9" scale="79" fitToHeight="0" orientation="portrait" r:id="rId1"/>
  <rowBreaks count="1" manualBreakCount="1">
    <brk id="46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6305-9D56-4FED-AFC8-9E5383676CF6}">
  <sheetPr>
    <pageSetUpPr fitToPage="1"/>
  </sheetPr>
  <dimension ref="B1:W144"/>
  <sheetViews>
    <sheetView showGridLines="0" view="pageBreakPreview" topLeftCell="D1" zoomScale="160" zoomScaleNormal="100" zoomScaleSheetLayoutView="160" workbookViewId="0">
      <selection activeCell="L100" sqref="L100"/>
    </sheetView>
  </sheetViews>
  <sheetFormatPr defaultRowHeight="18.75"/>
  <cols>
    <col min="1" max="1" width="1.625" customWidth="1"/>
    <col min="2" max="2" width="3.75" customWidth="1"/>
    <col min="3" max="3" width="6.5" customWidth="1"/>
    <col min="4" max="4" width="6" customWidth="1"/>
    <col min="5" max="5" width="6.875" customWidth="1"/>
    <col min="6" max="6" width="8.625" customWidth="1"/>
    <col min="7" max="7" width="4" customWidth="1"/>
    <col min="8" max="8" width="2.875" customWidth="1"/>
    <col min="9" max="9" width="5.75" customWidth="1"/>
    <col min="10" max="10" width="8.625" customWidth="1"/>
    <col min="11" max="11" width="4.25" customWidth="1"/>
    <col min="12" max="12" width="8.625" customWidth="1"/>
    <col min="13" max="13" width="5.125" customWidth="1"/>
    <col min="14" max="14" width="3.5" customWidth="1"/>
    <col min="15" max="15" width="4.25" customWidth="1"/>
    <col min="16" max="16" width="8.625" customWidth="1"/>
    <col min="17" max="17" width="12.75" customWidth="1"/>
    <col min="19" max="19" width="9.375" customWidth="1"/>
    <col min="20" max="20" width="9" customWidth="1"/>
    <col min="22" max="22" width="11.25" bestFit="1" customWidth="1"/>
  </cols>
  <sheetData>
    <row r="1" spans="2:23">
      <c r="B1" t="s">
        <v>0</v>
      </c>
    </row>
    <row r="2" spans="2:23" ht="24">
      <c r="E2" s="84" t="s">
        <v>112</v>
      </c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2:23">
      <c r="V3" s="176" t="s">
        <v>151</v>
      </c>
      <c r="W3" s="176"/>
    </row>
    <row r="4" spans="2:23" ht="19.5" thickBot="1">
      <c r="B4" s="139" t="s">
        <v>77</v>
      </c>
      <c r="C4" s="140"/>
      <c r="D4" s="140"/>
      <c r="E4" s="141"/>
      <c r="F4" s="149" t="s">
        <v>1</v>
      </c>
      <c r="G4" s="149"/>
      <c r="H4" s="149"/>
      <c r="I4" s="149"/>
      <c r="J4" s="138" t="s">
        <v>2</v>
      </c>
      <c r="K4" s="138"/>
      <c r="L4" s="138"/>
      <c r="M4" s="138" t="s">
        <v>3</v>
      </c>
      <c r="N4" s="138"/>
      <c r="O4" s="138"/>
      <c r="P4" s="138"/>
      <c r="Q4" s="32" t="s">
        <v>4</v>
      </c>
      <c r="R4" t="s">
        <v>152</v>
      </c>
      <c r="S4" t="s">
        <v>149</v>
      </c>
      <c r="T4" t="s">
        <v>150</v>
      </c>
      <c r="V4" s="64" t="s">
        <v>144</v>
      </c>
    </row>
    <row r="5" spans="2:23" ht="19.5" customHeight="1" thickTop="1">
      <c r="B5" s="150" t="str">
        <f>IF(入力用!B20="","",VLOOKUP(入力用!B20,機器台帳テーブル!B2:C54,2,FALSE)&amp;":"&amp;入力用!B20)</f>
        <v/>
      </c>
      <c r="C5" s="151"/>
      <c r="D5" s="151"/>
      <c r="E5" s="152"/>
      <c r="F5" s="145" t="str">
        <f>IF(入力用!D20="","",(入力用!D20))</f>
        <v/>
      </c>
      <c r="G5" s="146"/>
      <c r="H5" s="146"/>
      <c r="I5" s="147"/>
      <c r="J5" s="129"/>
      <c r="K5" s="130"/>
      <c r="L5" s="131"/>
      <c r="M5" s="135" t="str">
        <f>IF(入力用!I20="","",(入力用!I20))</f>
        <v/>
      </c>
      <c r="N5" s="130"/>
      <c r="O5" s="130"/>
      <c r="P5" s="131"/>
      <c r="Q5" s="127" t="s">
        <v>120</v>
      </c>
      <c r="V5" s="65"/>
      <c r="W5" s="1" t="str">
        <f>IF(V5="","",IF(V5="(空白)","",V5))</f>
        <v/>
      </c>
    </row>
    <row r="6" spans="2:23" ht="19.5">
      <c r="B6" s="153"/>
      <c r="C6" s="154"/>
      <c r="D6" s="154"/>
      <c r="E6" s="155"/>
      <c r="F6" s="28" t="str">
        <f>IF(入力用!E20="","",(入力用!E20))</f>
        <v/>
      </c>
      <c r="G6" s="29" t="s">
        <v>74</v>
      </c>
      <c r="H6" s="105" t="str">
        <f>IF(入力用!F20="","",(入力用!F20))</f>
        <v/>
      </c>
      <c r="I6" s="142"/>
      <c r="J6" s="28"/>
      <c r="K6" s="29" t="s">
        <v>74</v>
      </c>
      <c r="L6" s="33"/>
      <c r="M6" s="104"/>
      <c r="N6" s="105"/>
      <c r="O6" s="29" t="s">
        <v>74</v>
      </c>
      <c r="P6" s="33"/>
      <c r="Q6" s="128"/>
      <c r="R6" s="1" t="str">
        <f>IF(入力用!B20="","",VLOOKUP(入力用!B20,機器台帳テーブル!$B$1:$H$54,7,FALSE))</f>
        <v/>
      </c>
      <c r="S6" s="52" t="str">
        <f>IF(入力用!B20="","×",VLOOKUP(入力用!B20,機器台帳テーブル!B2:G54,5,FALSE))</f>
        <v>×</v>
      </c>
      <c r="T6" s="52" t="str">
        <f>IF(入力用!B20="","×",VLOOKUP(入力用!B20,機器台帳テーブル!B2:G54,6,FALSE))</f>
        <v>×</v>
      </c>
      <c r="V6" s="65" t="s">
        <v>145</v>
      </c>
      <c r="W6" s="1" t="str">
        <f>IF(V6="","",IF(V6="(空白)","",V6))</f>
        <v/>
      </c>
    </row>
    <row r="7" spans="2:23" ht="19.5">
      <c r="B7" s="113" t="str">
        <f>IF(入力用!B21="","",VLOOKUP(入力用!B21,機器台帳テーブル!B2:C54,2,FALSE)&amp;":"&amp;入力用!B21)</f>
        <v/>
      </c>
      <c r="C7" s="114"/>
      <c r="D7" s="114"/>
      <c r="E7" s="115"/>
      <c r="F7" s="129" t="str">
        <f>IF(入力用!D21="","",(入力用!D21))</f>
        <v/>
      </c>
      <c r="G7" s="130"/>
      <c r="H7" s="130"/>
      <c r="I7" s="148"/>
      <c r="J7" s="129"/>
      <c r="K7" s="130"/>
      <c r="L7" s="131"/>
      <c r="M7" s="135" t="str">
        <f>IF(入力用!I21="","",(入力用!I21))</f>
        <v/>
      </c>
      <c r="N7" s="130"/>
      <c r="O7" s="130"/>
      <c r="P7" s="131"/>
      <c r="Q7" s="127" t="s">
        <v>120</v>
      </c>
      <c r="S7" s="52"/>
      <c r="T7" s="52"/>
      <c r="V7" s="65" t="s">
        <v>146</v>
      </c>
      <c r="W7" s="1" t="str">
        <f>IF(V7="","",IF(V7="(空白)","",IF(V7="総計","",V7)))</f>
        <v/>
      </c>
    </row>
    <row r="8" spans="2:23" ht="19.5">
      <c r="B8" s="153"/>
      <c r="C8" s="154"/>
      <c r="D8" s="154"/>
      <c r="E8" s="155"/>
      <c r="F8" s="28" t="str">
        <f>IF(入力用!E21="","",(入力用!E21))</f>
        <v/>
      </c>
      <c r="G8" s="29" t="s">
        <v>74</v>
      </c>
      <c r="H8" s="105" t="str">
        <f>IF(入力用!F21="","",(入力用!F21))</f>
        <v/>
      </c>
      <c r="I8" s="142"/>
      <c r="J8" s="28"/>
      <c r="K8" s="29" t="s">
        <v>74</v>
      </c>
      <c r="L8" s="33"/>
      <c r="M8" s="104"/>
      <c r="N8" s="105"/>
      <c r="O8" s="29" t="s">
        <v>74</v>
      </c>
      <c r="P8" s="33"/>
      <c r="Q8" s="128"/>
      <c r="R8" s="1" t="str">
        <f>IF(入力用!B21="","",VLOOKUP(入力用!B21,機器台帳テーブル!$B$1:$H$54,7,FALSE))</f>
        <v/>
      </c>
      <c r="S8" s="52" t="str">
        <f>IF(入力用!B21="","×",VLOOKUP(入力用!B21,機器台帳テーブル!B2:G54,5,FALSE))</f>
        <v>×</v>
      </c>
      <c r="T8" s="52" t="str">
        <f>IF(入力用!B21="","×",VLOOKUP(入力用!B21,機器台帳テーブル!B2:G54,6,FALSE))</f>
        <v>×</v>
      </c>
    </row>
    <row r="9" spans="2:23" ht="19.5">
      <c r="B9" s="113" t="str">
        <f>IF(入力用!B22="","",VLOOKUP(入力用!B22,機器台帳テーブル!B2:C54,2,FALSE)&amp;":"&amp;入力用!B22)</f>
        <v/>
      </c>
      <c r="C9" s="114"/>
      <c r="D9" s="114"/>
      <c r="E9" s="115"/>
      <c r="F9" s="129" t="str">
        <f>IF(入力用!D22="","",(入力用!D22))</f>
        <v/>
      </c>
      <c r="G9" s="130"/>
      <c r="H9" s="130"/>
      <c r="I9" s="148"/>
      <c r="J9" s="132" t="str">
        <f>IF(入力用!G24="","",(入力用!G24))</f>
        <v/>
      </c>
      <c r="K9" s="133"/>
      <c r="L9" s="134"/>
      <c r="M9" s="136" t="str">
        <f>IF(入力用!J24="","",(入力用!J24))</f>
        <v/>
      </c>
      <c r="N9" s="133"/>
      <c r="O9" s="133"/>
      <c r="P9" s="134"/>
      <c r="Q9" s="127" t="s">
        <v>120</v>
      </c>
      <c r="S9" s="52"/>
      <c r="T9" s="52"/>
    </row>
    <row r="10" spans="2:23" ht="20.25" thickBot="1">
      <c r="B10" s="116"/>
      <c r="C10" s="117"/>
      <c r="D10" s="117"/>
      <c r="E10" s="118"/>
      <c r="F10" s="30" t="str">
        <f>IF(入力用!E22="","",(入力用!E22))</f>
        <v/>
      </c>
      <c r="G10" s="31" t="s">
        <v>74</v>
      </c>
      <c r="H10" s="143" t="str">
        <f>IF(入力用!F22="","",(入力用!F22))</f>
        <v/>
      </c>
      <c r="I10" s="144"/>
      <c r="J10" s="28"/>
      <c r="K10" s="29" t="s">
        <v>74</v>
      </c>
      <c r="L10" s="33"/>
      <c r="M10" s="104"/>
      <c r="N10" s="105"/>
      <c r="O10" s="29" t="s">
        <v>74</v>
      </c>
      <c r="P10" s="33"/>
      <c r="Q10" s="128"/>
      <c r="R10" s="1" t="str">
        <f>IF(入力用!B22="","",VLOOKUP(入力用!B22,機器台帳テーブル!$B$1:$H$54,7,FALSE))</f>
        <v/>
      </c>
      <c r="S10" s="52" t="str">
        <f>IF(入力用!B22="","×",VLOOKUP(入力用!B22,機器台帳テーブル!B2:G54,5,FALSE))</f>
        <v>×</v>
      </c>
      <c r="T10" s="52" t="str">
        <f>IF(入力用!B22="","×",VLOOKUP(入力用!B22,機器台帳テーブル!B2:G54,6,FALSE))</f>
        <v>×</v>
      </c>
    </row>
    <row r="11" spans="2:23" ht="20.25" thickTop="1" thickBot="1">
      <c r="S11" s="52" t="str">
        <f>S6&amp;S8&amp;S10</f>
        <v>×××</v>
      </c>
      <c r="T11" s="52" t="str">
        <f>T6&amp;T8&amp;T10</f>
        <v>×××</v>
      </c>
      <c r="W11" s="71" t="str">
        <f>IF(W5="","",W5)&amp;IF(W5="",IF(W6="","",W6),IF(W6="","","、"&amp;W6))&amp;IF(W7="","","、"&amp;W7)</f>
        <v/>
      </c>
    </row>
    <row r="12" spans="2:23" ht="19.5" thickTop="1">
      <c r="B12" s="14"/>
      <c r="C12" s="15"/>
      <c r="D12" s="15"/>
      <c r="E12" s="15"/>
      <c r="F12" s="15"/>
      <c r="G12" s="15"/>
      <c r="H12" s="15"/>
      <c r="I12" s="15"/>
      <c r="J12" s="15"/>
      <c r="K12" s="16"/>
      <c r="L12" s="18"/>
      <c r="M12" s="19"/>
      <c r="N12" s="19"/>
      <c r="O12" s="19"/>
      <c r="P12" s="19"/>
      <c r="Q12" s="20"/>
    </row>
    <row r="13" spans="2:23" ht="19.5">
      <c r="B13" s="37" t="s">
        <v>78</v>
      </c>
      <c r="C13" s="26"/>
      <c r="D13" s="26"/>
      <c r="E13" s="26"/>
      <c r="F13" s="26"/>
      <c r="G13" s="26"/>
      <c r="H13" s="26"/>
      <c r="I13" s="26"/>
      <c r="J13" s="26"/>
      <c r="K13" s="27"/>
      <c r="L13" s="38" t="s">
        <v>82</v>
      </c>
      <c r="Q13" s="21"/>
    </row>
    <row r="14" spans="2:23" ht="19.5">
      <c r="B14" s="36"/>
      <c r="C14" s="137" t="str">
        <f>IF(入力用!C12="","",入力用!C12)</f>
        <v/>
      </c>
      <c r="D14" s="137"/>
      <c r="E14" s="137"/>
      <c r="F14" s="137"/>
      <c r="G14" s="26"/>
      <c r="H14" s="26"/>
      <c r="I14" s="26"/>
      <c r="J14" s="26"/>
      <c r="K14" s="27"/>
      <c r="L14" s="39" t="s">
        <v>83</v>
      </c>
      <c r="Q14" s="21"/>
    </row>
    <row r="15" spans="2:23">
      <c r="B15" s="25"/>
      <c r="C15" s="26"/>
      <c r="D15" s="26"/>
      <c r="E15" s="26"/>
      <c r="F15" s="26"/>
      <c r="G15" s="26"/>
      <c r="H15" s="26"/>
      <c r="I15" s="26"/>
      <c r="J15" s="26"/>
      <c r="K15" s="27"/>
      <c r="L15" s="17"/>
      <c r="Q15" s="21"/>
    </row>
    <row r="16" spans="2:23" ht="19.5">
      <c r="B16" s="37" t="s">
        <v>118</v>
      </c>
      <c r="C16" s="26"/>
      <c r="D16" s="26"/>
      <c r="E16" s="26"/>
      <c r="F16" s="26"/>
      <c r="G16" s="26"/>
      <c r="H16" s="26"/>
      <c r="I16" s="26"/>
      <c r="J16" s="26"/>
      <c r="K16" s="27"/>
      <c r="L16" s="87" t="s">
        <v>115</v>
      </c>
      <c r="M16" s="88"/>
      <c r="N16" s="88"/>
      <c r="O16" s="88"/>
      <c r="Q16" s="21"/>
    </row>
    <row r="17" spans="2:17" ht="19.5">
      <c r="B17" s="25"/>
      <c r="C17" s="26"/>
      <c r="D17" s="26"/>
      <c r="E17" s="26"/>
      <c r="F17" s="26"/>
      <c r="G17" s="26"/>
      <c r="H17" s="26"/>
      <c r="I17" s="40" t="s">
        <v>80</v>
      </c>
      <c r="J17" s="41" t="s">
        <v>81</v>
      </c>
      <c r="K17" s="27"/>
      <c r="L17" s="17"/>
      <c r="Q17" s="21"/>
    </row>
    <row r="18" spans="2:17" ht="17.25" customHeight="1">
      <c r="B18" s="25"/>
      <c r="C18" s="26"/>
      <c r="D18" s="26"/>
      <c r="E18" s="26"/>
      <c r="F18" s="26"/>
      <c r="G18" s="26"/>
      <c r="H18" s="26"/>
      <c r="I18" s="26"/>
      <c r="J18" s="26"/>
      <c r="K18" s="27"/>
      <c r="L18" s="17"/>
      <c r="Q18" s="21"/>
    </row>
    <row r="19" spans="2:17">
      <c r="B19" s="25"/>
      <c r="C19" s="26"/>
      <c r="D19" s="26"/>
      <c r="E19" s="26"/>
      <c r="F19" s="26"/>
      <c r="G19" s="26"/>
      <c r="H19" s="26"/>
      <c r="I19" s="26"/>
      <c r="J19" s="26"/>
      <c r="K19" s="27"/>
      <c r="L19" s="17"/>
      <c r="Q19" s="21"/>
    </row>
    <row r="20" spans="2:17" ht="19.5">
      <c r="B20" s="25" t="s">
        <v>86</v>
      </c>
      <c r="C20" s="26"/>
      <c r="D20" s="110" t="str">
        <f>IF(入力用!C4="","",(入力用!C4))</f>
        <v/>
      </c>
      <c r="E20" s="110"/>
      <c r="F20" s="110"/>
      <c r="G20" s="110"/>
      <c r="H20" s="110"/>
      <c r="I20" s="110"/>
      <c r="J20" s="110"/>
      <c r="K20" s="27"/>
      <c r="L20" s="17" t="s">
        <v>84</v>
      </c>
      <c r="M20" s="156" t="str">
        <f>IF(入力用!C4="","",(入力用!C4))</f>
        <v/>
      </c>
      <c r="N20" s="156"/>
      <c r="O20" s="156"/>
      <c r="P20" s="156"/>
      <c r="Q20" s="157"/>
    </row>
    <row r="21" spans="2:17" ht="19.5">
      <c r="B21" s="25" t="s">
        <v>87</v>
      </c>
      <c r="C21" s="26"/>
      <c r="D21" s="26"/>
      <c r="E21" s="110" t="str">
        <f>IF(入力用!C5="","",(入力用!C5))</f>
        <v/>
      </c>
      <c r="F21" s="110"/>
      <c r="G21" s="110"/>
      <c r="H21" s="110"/>
      <c r="I21" s="110"/>
      <c r="J21" s="110"/>
      <c r="K21" s="27"/>
      <c r="L21" s="17" t="s">
        <v>85</v>
      </c>
      <c r="O21" s="156" t="str">
        <f>IF(入力用!C5="","",(入力用!C5))</f>
        <v/>
      </c>
      <c r="P21" s="156"/>
      <c r="Q21" s="157"/>
    </row>
    <row r="22" spans="2:17" ht="19.5">
      <c r="B22" s="25"/>
      <c r="C22" s="26"/>
      <c r="D22" s="26"/>
      <c r="E22" s="110" t="str">
        <f>IF(入力用!C6="","",(入力用!C6))</f>
        <v/>
      </c>
      <c r="F22" s="110"/>
      <c r="G22" s="110"/>
      <c r="H22" s="110"/>
      <c r="I22" s="110"/>
      <c r="J22" s="110"/>
      <c r="K22" s="27"/>
      <c r="L22" s="17"/>
      <c r="O22" s="156" t="str">
        <f>IF(入力用!C6="","",(入力用!C6))</f>
        <v/>
      </c>
      <c r="P22" s="156"/>
      <c r="Q22" s="157"/>
    </row>
    <row r="23" spans="2:17" ht="19.5">
      <c r="B23" s="25" t="s">
        <v>88</v>
      </c>
      <c r="C23" s="26"/>
      <c r="D23" s="126" t="str">
        <f>IF(入力用!C7="","",(入力用!C7))</f>
        <v/>
      </c>
      <c r="E23" s="126"/>
      <c r="F23" s="26"/>
      <c r="G23" s="26"/>
      <c r="H23" s="26"/>
      <c r="I23" s="26"/>
      <c r="J23" s="26"/>
      <c r="K23" s="27"/>
      <c r="L23" s="17"/>
      <c r="Q23" s="21"/>
    </row>
    <row r="24" spans="2:17" ht="19.5">
      <c r="B24" s="25"/>
      <c r="C24" s="26"/>
      <c r="D24" s="110" t="str">
        <f>IF(入力用!C8="","",(入力用!C8))</f>
        <v/>
      </c>
      <c r="E24" s="110"/>
      <c r="F24" s="110"/>
      <c r="G24" s="110"/>
      <c r="H24" s="110"/>
      <c r="I24" s="110"/>
      <c r="J24" s="110"/>
      <c r="K24" s="27"/>
      <c r="L24" s="17" t="s">
        <v>95</v>
      </c>
      <c r="Q24" s="21"/>
    </row>
    <row r="25" spans="2:17" ht="19.5">
      <c r="B25" s="25" t="s">
        <v>89</v>
      </c>
      <c r="C25" s="26"/>
      <c r="D25" s="110" t="str">
        <f>IF(入力用!C9="","",(入力用!C9))</f>
        <v/>
      </c>
      <c r="E25" s="110"/>
      <c r="F25" s="110"/>
      <c r="G25" s="110"/>
      <c r="H25" s="110"/>
      <c r="I25" s="110"/>
      <c r="J25" s="110"/>
      <c r="K25" s="27"/>
      <c r="L25" s="17" t="s">
        <v>96</v>
      </c>
      <c r="Q25" s="21"/>
    </row>
    <row r="26" spans="2:17" ht="19.5">
      <c r="B26" s="119" t="s">
        <v>90</v>
      </c>
      <c r="C26" s="120"/>
      <c r="D26" s="34" t="s">
        <v>93</v>
      </c>
      <c r="E26" s="106" t="str">
        <f>IF(入力用!B15="","",(入力用!B15))</f>
        <v/>
      </c>
      <c r="F26" s="106"/>
      <c r="G26" s="111" t="s">
        <v>94</v>
      </c>
      <c r="H26" s="111"/>
      <c r="I26" s="106" t="str">
        <f>IF(入力用!C15="","",(入力用!C15))</f>
        <v/>
      </c>
      <c r="J26" s="106"/>
      <c r="K26" s="107"/>
      <c r="L26" s="17" t="s">
        <v>80</v>
      </c>
      <c r="Q26" s="21"/>
    </row>
    <row r="27" spans="2:17" ht="19.5">
      <c r="B27" s="121"/>
      <c r="C27" s="122"/>
      <c r="D27" s="34" t="s">
        <v>93</v>
      </c>
      <c r="E27" s="106" t="str">
        <f>IF(入力用!B16="","",(入力用!B16))</f>
        <v/>
      </c>
      <c r="F27" s="106"/>
      <c r="G27" s="111" t="s">
        <v>94</v>
      </c>
      <c r="H27" s="111"/>
      <c r="I27" s="106" t="str">
        <f>IF(入力用!C16="","",(入力用!C16))</f>
        <v/>
      </c>
      <c r="J27" s="106"/>
      <c r="K27" s="107"/>
      <c r="L27" s="17"/>
      <c r="Q27" s="21"/>
    </row>
    <row r="28" spans="2:17" ht="20.25" thickBot="1">
      <c r="B28" s="123"/>
      <c r="C28" s="124"/>
      <c r="D28" s="35" t="s">
        <v>93</v>
      </c>
      <c r="E28" s="108" t="str">
        <f>IF(入力用!B17="","",(入力用!B17))</f>
        <v/>
      </c>
      <c r="F28" s="108"/>
      <c r="G28" s="112" t="s">
        <v>94</v>
      </c>
      <c r="H28" s="112"/>
      <c r="I28" s="108" t="str">
        <f>IF(入力用!C17="","",(入力用!C17))</f>
        <v/>
      </c>
      <c r="J28" s="108"/>
      <c r="K28" s="109"/>
      <c r="L28" s="22"/>
      <c r="M28" s="23"/>
      <c r="N28" s="23"/>
      <c r="O28" s="23"/>
      <c r="P28" s="23"/>
      <c r="Q28" s="24"/>
    </row>
    <row r="29" spans="2:17" ht="20.25" thickTop="1">
      <c r="B29" s="42" t="s">
        <v>97</v>
      </c>
    </row>
    <row r="30" spans="2:17" ht="9" customHeight="1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ht="9" customHeight="1"/>
    <row r="32" spans="2:17" ht="19.5">
      <c r="B32" s="42" t="s">
        <v>98</v>
      </c>
    </row>
    <row r="33" spans="2:19" ht="18.75" customHeight="1">
      <c r="B33" s="125" t="s">
        <v>99</v>
      </c>
      <c r="C33" s="102" t="s">
        <v>100</v>
      </c>
      <c r="D33" s="102"/>
      <c r="E33" s="102" t="s">
        <v>101</v>
      </c>
      <c r="F33" s="102"/>
      <c r="G33" s="102" t="s">
        <v>102</v>
      </c>
      <c r="H33" s="102"/>
      <c r="I33" s="103"/>
      <c r="J33" s="102" t="s">
        <v>103</v>
      </c>
      <c r="K33" s="102"/>
      <c r="L33" s="102" t="s">
        <v>104</v>
      </c>
      <c r="M33" s="102"/>
      <c r="N33" s="94" t="s">
        <v>105</v>
      </c>
      <c r="O33" s="95"/>
    </row>
    <row r="34" spans="2:19" ht="20.25" customHeight="1">
      <c r="B34" s="93"/>
      <c r="C34" s="102"/>
      <c r="D34" s="102"/>
      <c r="E34" s="102"/>
      <c r="F34" s="102"/>
      <c r="G34" s="102"/>
      <c r="H34" s="102"/>
      <c r="I34" s="103"/>
      <c r="J34" s="102"/>
      <c r="K34" s="102"/>
      <c r="L34" s="102"/>
      <c r="M34" s="102"/>
      <c r="N34" s="95"/>
      <c r="O34" s="95"/>
    </row>
    <row r="35" spans="2:19" ht="20.25" customHeight="1">
      <c r="B35" s="93"/>
      <c r="C35" s="160"/>
      <c r="D35" s="161"/>
      <c r="E35" s="164" t="str">
        <f>IF(S36="〇","",IF(S11="×××","×××",""))</f>
        <v/>
      </c>
      <c r="F35" s="165"/>
      <c r="G35" s="160"/>
      <c r="H35" s="168"/>
      <c r="I35" s="161"/>
      <c r="J35" s="164" t="str">
        <f>IF(S36="〇","",IF(T11="×××","×××",""))</f>
        <v/>
      </c>
      <c r="K35" s="165"/>
      <c r="L35" s="160"/>
      <c r="M35" s="161"/>
      <c r="N35" s="170"/>
      <c r="O35" s="171"/>
    </row>
    <row r="36" spans="2:19" ht="48" customHeight="1">
      <c r="B36" s="93"/>
      <c r="C36" s="162"/>
      <c r="D36" s="163"/>
      <c r="E36" s="166"/>
      <c r="F36" s="167"/>
      <c r="G36" s="162"/>
      <c r="H36" s="169"/>
      <c r="I36" s="163"/>
      <c r="J36" s="166"/>
      <c r="K36" s="167"/>
      <c r="L36" s="162"/>
      <c r="M36" s="163"/>
      <c r="N36" s="172"/>
      <c r="O36" s="173"/>
      <c r="S36" s="52" t="str">
        <f>IF(入力用!B20&amp;入力用!B21&amp;入力用!B22="","〇","×")</f>
        <v>〇</v>
      </c>
    </row>
    <row r="37" spans="2:19" s="54" customFormat="1" ht="30" customHeight="1">
      <c r="B37" s="53"/>
      <c r="G37" s="55"/>
      <c r="I37" s="66" t="str">
        <f>W11</f>
        <v/>
      </c>
    </row>
    <row r="38" spans="2:19" ht="19.5">
      <c r="B38" s="93" t="s">
        <v>119</v>
      </c>
      <c r="C38" s="94" t="s">
        <v>106</v>
      </c>
      <c r="D38" s="95"/>
      <c r="E38" s="95" t="s">
        <v>107</v>
      </c>
      <c r="F38" s="95"/>
      <c r="G38" s="95"/>
      <c r="H38" s="95" t="s">
        <v>108</v>
      </c>
      <c r="I38" s="95"/>
      <c r="J38" s="95"/>
      <c r="K38" s="95" t="s">
        <v>109</v>
      </c>
      <c r="L38" s="95"/>
      <c r="M38" s="95"/>
    </row>
    <row r="39" spans="2:19" ht="19.5">
      <c r="B39" s="93"/>
      <c r="C39" s="43" t="s">
        <v>110</v>
      </c>
      <c r="D39" s="44"/>
      <c r="E39" s="43" t="s">
        <v>110</v>
      </c>
      <c r="F39" s="45"/>
      <c r="G39" s="44"/>
      <c r="H39" s="96" t="s">
        <v>111</v>
      </c>
      <c r="I39" s="97"/>
      <c r="J39" s="98"/>
      <c r="K39" s="43" t="s">
        <v>110</v>
      </c>
      <c r="L39" s="45"/>
      <c r="M39" s="20"/>
    </row>
    <row r="40" spans="2:19" ht="48" customHeight="1">
      <c r="B40" s="93"/>
      <c r="C40" s="46"/>
      <c r="D40" s="47"/>
      <c r="E40" s="46"/>
      <c r="F40" s="48"/>
      <c r="G40" s="47"/>
      <c r="H40" s="99"/>
      <c r="I40" s="100"/>
      <c r="J40" s="101"/>
      <c r="K40" s="46"/>
      <c r="L40" s="48"/>
      <c r="M40" s="24"/>
    </row>
    <row r="50" spans="2:20" ht="25.5">
      <c r="F50" s="89" t="s">
        <v>113</v>
      </c>
      <c r="G50" s="89"/>
      <c r="H50" s="89"/>
      <c r="I50" s="89"/>
      <c r="J50" s="89"/>
      <c r="K50" s="89"/>
      <c r="L50" s="89"/>
      <c r="M50" s="89"/>
      <c r="N50" s="89"/>
    </row>
    <row r="52" spans="2:20" ht="409.5" customHeight="1">
      <c r="B52" s="158" t="s">
        <v>114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9"/>
    </row>
    <row r="53" spans="2:20">
      <c r="B53" t="s">
        <v>0</v>
      </c>
    </row>
    <row r="54" spans="2:20" ht="24">
      <c r="E54" s="84" t="s">
        <v>112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6" spans="2:20" ht="19.5" thickBot="1">
      <c r="B56" s="139" t="s">
        <v>77</v>
      </c>
      <c r="C56" s="140"/>
      <c r="D56" s="140"/>
      <c r="E56" s="141"/>
      <c r="F56" s="149" t="s">
        <v>1</v>
      </c>
      <c r="G56" s="149"/>
      <c r="H56" s="149"/>
      <c r="I56" s="149"/>
      <c r="J56" s="138" t="s">
        <v>2</v>
      </c>
      <c r="K56" s="138"/>
      <c r="L56" s="138"/>
      <c r="M56" s="138" t="s">
        <v>3</v>
      </c>
      <c r="N56" s="138"/>
      <c r="O56" s="138"/>
      <c r="P56" s="138"/>
      <c r="Q56" s="32" t="s">
        <v>4</v>
      </c>
    </row>
    <row r="57" spans="2:20" ht="19.5" customHeight="1" thickTop="1">
      <c r="B57" s="150" t="str">
        <f>IF(入力用!B20="","",VLOOKUP(入力用!B20,機器台帳テーブル!B2:C54,2,FALSE)&amp;":"&amp;入力用!B20)</f>
        <v/>
      </c>
      <c r="C57" s="151"/>
      <c r="D57" s="151"/>
      <c r="E57" s="152"/>
      <c r="F57" s="145" t="str">
        <f>IF(入力用!D20="","",(入力用!D20))</f>
        <v/>
      </c>
      <c r="G57" s="146"/>
      <c r="H57" s="146"/>
      <c r="I57" s="147"/>
      <c r="J57" s="129"/>
      <c r="K57" s="130"/>
      <c r="L57" s="131"/>
      <c r="M57" s="135" t="str">
        <f>IF(入力用!J72="","",(入力用!J72))</f>
        <v/>
      </c>
      <c r="N57" s="130"/>
      <c r="O57" s="130"/>
      <c r="P57" s="131"/>
      <c r="Q57" s="127" t="s">
        <v>120</v>
      </c>
    </row>
    <row r="58" spans="2:20" ht="19.5">
      <c r="B58" s="153"/>
      <c r="C58" s="154"/>
      <c r="D58" s="154"/>
      <c r="E58" s="155"/>
      <c r="F58" s="28" t="str">
        <f>IF(入力用!E20="","",(入力用!E20))</f>
        <v/>
      </c>
      <c r="G58" s="29" t="s">
        <v>74</v>
      </c>
      <c r="H58" s="105" t="str">
        <f>IF(入力用!F20="","",(入力用!F20))</f>
        <v/>
      </c>
      <c r="I58" s="142"/>
      <c r="J58" s="28"/>
      <c r="K58" s="29" t="s">
        <v>74</v>
      </c>
      <c r="L58" s="33"/>
      <c r="M58" s="104"/>
      <c r="N58" s="105"/>
      <c r="O58" s="29" t="s">
        <v>74</v>
      </c>
      <c r="P58" s="33"/>
      <c r="Q58" s="128"/>
      <c r="S58" s="52"/>
      <c r="T58" s="52"/>
    </row>
    <row r="59" spans="2:20" ht="19.5">
      <c r="B59" s="113" t="str">
        <f>IF(入力用!B21="","",VLOOKUP(入力用!B21,機器台帳テーブル!B2:C54,2,FALSE)&amp;":"&amp;入力用!B21)</f>
        <v/>
      </c>
      <c r="C59" s="114"/>
      <c r="D59" s="114"/>
      <c r="E59" s="115"/>
      <c r="F59" s="129" t="str">
        <f>IF(入力用!D21="","",(入力用!D21))</f>
        <v/>
      </c>
      <c r="G59" s="130"/>
      <c r="H59" s="130"/>
      <c r="I59" s="148"/>
      <c r="J59" s="129"/>
      <c r="K59" s="130"/>
      <c r="L59" s="131"/>
      <c r="M59" s="135" t="str">
        <f>IF(入力用!J73="","",(入力用!J73))</f>
        <v/>
      </c>
      <c r="N59" s="130"/>
      <c r="O59" s="130"/>
      <c r="P59" s="131"/>
      <c r="Q59" s="127" t="s">
        <v>120</v>
      </c>
      <c r="S59" s="52"/>
      <c r="T59" s="52"/>
    </row>
    <row r="60" spans="2:20" ht="19.5">
      <c r="B60" s="153"/>
      <c r="C60" s="154"/>
      <c r="D60" s="154"/>
      <c r="E60" s="155"/>
      <c r="F60" s="28" t="str">
        <f>IF(入力用!E21="","",(入力用!E21))</f>
        <v/>
      </c>
      <c r="G60" s="29" t="s">
        <v>74</v>
      </c>
      <c r="H60" s="105" t="str">
        <f>IF(入力用!F21="","",(入力用!F21))</f>
        <v/>
      </c>
      <c r="I60" s="142"/>
      <c r="J60" s="28"/>
      <c r="K60" s="29" t="s">
        <v>74</v>
      </c>
      <c r="L60" s="33"/>
      <c r="M60" s="104"/>
      <c r="N60" s="105"/>
      <c r="O60" s="29" t="s">
        <v>74</v>
      </c>
      <c r="P60" s="33"/>
      <c r="Q60" s="128"/>
      <c r="S60" s="52"/>
      <c r="T60" s="52"/>
    </row>
    <row r="61" spans="2:20" ht="19.5">
      <c r="B61" s="113" t="str">
        <f>IF(入力用!B22="","",VLOOKUP(入力用!B22,機器台帳テーブル!B2:C54,2,FALSE)&amp;":"&amp;入力用!B22)</f>
        <v/>
      </c>
      <c r="C61" s="114"/>
      <c r="D61" s="114"/>
      <c r="E61" s="115"/>
      <c r="F61" s="129" t="str">
        <f>IF(入力用!D22="","",(入力用!D22))</f>
        <v/>
      </c>
      <c r="G61" s="130"/>
      <c r="H61" s="130"/>
      <c r="I61" s="148"/>
      <c r="J61" s="132" t="str">
        <f>IF(入力用!G76="","",(入力用!G76))</f>
        <v/>
      </c>
      <c r="K61" s="133"/>
      <c r="L61" s="134"/>
      <c r="M61" s="136" t="str">
        <f>IF(入力用!J76="","",(入力用!J76))</f>
        <v/>
      </c>
      <c r="N61" s="133"/>
      <c r="O61" s="133"/>
      <c r="P61" s="134"/>
      <c r="Q61" s="127" t="s">
        <v>120</v>
      </c>
      <c r="S61" s="52"/>
      <c r="T61" s="52"/>
    </row>
    <row r="62" spans="2:20" ht="20.25" thickBot="1">
      <c r="B62" s="116"/>
      <c r="C62" s="117"/>
      <c r="D62" s="117"/>
      <c r="E62" s="118"/>
      <c r="F62" s="30" t="str">
        <f>IF(入力用!E74="","",(入力用!E74))</f>
        <v/>
      </c>
      <c r="G62" s="31" t="s">
        <v>74</v>
      </c>
      <c r="H62" s="143" t="str">
        <f>IF(入力用!F74="","",(入力用!F74))</f>
        <v/>
      </c>
      <c r="I62" s="144"/>
      <c r="J62" s="28"/>
      <c r="K62" s="29" t="s">
        <v>74</v>
      </c>
      <c r="L62" s="33"/>
      <c r="M62" s="104"/>
      <c r="N62" s="105"/>
      <c r="O62" s="29" t="s">
        <v>74</v>
      </c>
      <c r="P62" s="33"/>
      <c r="Q62" s="128"/>
      <c r="S62" s="52"/>
      <c r="T62" s="52"/>
    </row>
    <row r="63" spans="2:20" ht="20.25" thickTop="1" thickBot="1">
      <c r="S63" s="52"/>
      <c r="T63" s="52"/>
    </row>
    <row r="64" spans="2:20" ht="19.5" thickTop="1">
      <c r="B64" s="14"/>
      <c r="C64" s="15"/>
      <c r="D64" s="15"/>
      <c r="E64" s="15"/>
      <c r="F64" s="15"/>
      <c r="G64" s="15"/>
      <c r="H64" s="15"/>
      <c r="I64" s="15"/>
      <c r="J64" s="15"/>
      <c r="K64" s="16"/>
      <c r="L64" s="18"/>
      <c r="M64" s="19"/>
      <c r="N64" s="19"/>
      <c r="O64" s="19"/>
      <c r="P64" s="19"/>
      <c r="Q64" s="20"/>
    </row>
    <row r="65" spans="2:17" ht="19.5">
      <c r="B65" s="37" t="s">
        <v>78</v>
      </c>
      <c r="C65" s="26"/>
      <c r="D65" s="26"/>
      <c r="E65" s="26"/>
      <c r="F65" s="26"/>
      <c r="G65" s="26"/>
      <c r="H65" s="26"/>
      <c r="I65" s="26"/>
      <c r="J65" s="26"/>
      <c r="K65" s="27"/>
      <c r="L65" s="38" t="s">
        <v>82</v>
      </c>
      <c r="Q65" s="21"/>
    </row>
    <row r="66" spans="2:17" ht="19.5">
      <c r="B66" s="36"/>
      <c r="C66" s="137" t="str">
        <f>IF(入力用!C64="","",入力用!C64)</f>
        <v/>
      </c>
      <c r="D66" s="137"/>
      <c r="E66" s="137"/>
      <c r="F66" s="137"/>
      <c r="G66" s="26"/>
      <c r="H66" s="26"/>
      <c r="I66" s="26"/>
      <c r="J66" s="26"/>
      <c r="K66" s="27"/>
      <c r="L66" s="39" t="s">
        <v>83</v>
      </c>
      <c r="Q66" s="21"/>
    </row>
    <row r="67" spans="2:17">
      <c r="B67" s="25"/>
      <c r="C67" s="26"/>
      <c r="D67" s="26"/>
      <c r="E67" s="26"/>
      <c r="F67" s="26"/>
      <c r="G67" s="26"/>
      <c r="H67" s="26"/>
      <c r="I67" s="26"/>
      <c r="J67" s="26"/>
      <c r="K67" s="27"/>
      <c r="L67" s="17"/>
      <c r="Q67" s="21"/>
    </row>
    <row r="68" spans="2:17" ht="19.5">
      <c r="B68" s="37" t="s">
        <v>118</v>
      </c>
      <c r="C68" s="26"/>
      <c r="D68" s="26"/>
      <c r="E68" s="26"/>
      <c r="F68" s="26"/>
      <c r="G68" s="26"/>
      <c r="H68" s="26"/>
      <c r="I68" s="26"/>
      <c r="J68" s="26"/>
      <c r="K68" s="27"/>
      <c r="L68" s="87" t="s">
        <v>115</v>
      </c>
      <c r="M68" s="88"/>
      <c r="N68" s="88"/>
      <c r="O68" s="88"/>
      <c r="Q68" s="21"/>
    </row>
    <row r="69" spans="2:17" ht="19.5">
      <c r="B69" s="25"/>
      <c r="C69" s="26"/>
      <c r="D69" s="26"/>
      <c r="E69" s="26"/>
      <c r="F69" s="26"/>
      <c r="G69" s="26"/>
      <c r="H69" s="26"/>
      <c r="I69" s="40" t="s">
        <v>80</v>
      </c>
      <c r="J69" s="41" t="s">
        <v>81</v>
      </c>
      <c r="K69" s="27"/>
      <c r="L69" s="17"/>
      <c r="Q69" s="21"/>
    </row>
    <row r="70" spans="2:17" ht="17.25" customHeight="1">
      <c r="B70" s="25"/>
      <c r="C70" s="26"/>
      <c r="D70" s="26"/>
      <c r="E70" s="26"/>
      <c r="F70" s="26"/>
      <c r="G70" s="26"/>
      <c r="H70" s="26"/>
      <c r="I70" s="26"/>
      <c r="J70" s="26"/>
      <c r="K70" s="27"/>
      <c r="L70" s="17"/>
      <c r="Q70" s="21"/>
    </row>
    <row r="71" spans="2:17">
      <c r="B71" s="25"/>
      <c r="C71" s="26"/>
      <c r="D71" s="26"/>
      <c r="E71" s="26"/>
      <c r="F71" s="26"/>
      <c r="G71" s="26"/>
      <c r="H71" s="26"/>
      <c r="I71" s="26"/>
      <c r="J71" s="26"/>
      <c r="K71" s="27"/>
      <c r="L71" s="17"/>
      <c r="Q71" s="21"/>
    </row>
    <row r="72" spans="2:17" ht="19.5">
      <c r="B72" s="25" t="s">
        <v>86</v>
      </c>
      <c r="C72" s="26"/>
      <c r="D72" s="110" t="str">
        <f>IF(入力用!C4="","",(入力用!C4))</f>
        <v/>
      </c>
      <c r="E72" s="110"/>
      <c r="F72" s="110"/>
      <c r="G72" s="110"/>
      <c r="H72" s="110"/>
      <c r="I72" s="110"/>
      <c r="J72" s="110"/>
      <c r="K72" s="27"/>
      <c r="L72" s="17" t="s">
        <v>84</v>
      </c>
      <c r="M72" s="156" t="str">
        <f>IF(入力用!C4="","",(入力用!C4))</f>
        <v/>
      </c>
      <c r="N72" s="156"/>
      <c r="O72" s="156"/>
      <c r="P72" s="156"/>
      <c r="Q72" s="157"/>
    </row>
    <row r="73" spans="2:17" ht="19.5">
      <c r="B73" s="25" t="s">
        <v>87</v>
      </c>
      <c r="C73" s="26"/>
      <c r="D73" s="26"/>
      <c r="E73" s="110" t="str">
        <f>IF(入力用!C5="","",(入力用!C5))</f>
        <v/>
      </c>
      <c r="F73" s="110"/>
      <c r="G73" s="110"/>
      <c r="H73" s="110"/>
      <c r="I73" s="110"/>
      <c r="J73" s="110"/>
      <c r="K73" s="27"/>
      <c r="L73" s="17" t="s">
        <v>85</v>
      </c>
      <c r="O73" s="156" t="str">
        <f>IF(入力用!C5="","",(入力用!C5))</f>
        <v/>
      </c>
      <c r="P73" s="156"/>
      <c r="Q73" s="157"/>
    </row>
    <row r="74" spans="2:17" ht="19.5">
      <c r="B74" s="25"/>
      <c r="C74" s="26"/>
      <c r="D74" s="26"/>
      <c r="E74" s="110" t="str">
        <f>IF(入力用!C6="","",(入力用!C6))</f>
        <v/>
      </c>
      <c r="F74" s="110"/>
      <c r="G74" s="110"/>
      <c r="H74" s="110"/>
      <c r="I74" s="110"/>
      <c r="J74" s="110"/>
      <c r="K74" s="27"/>
      <c r="L74" s="17"/>
      <c r="O74" s="156" t="str">
        <f>IF(入力用!C6="","",(入力用!C6))</f>
        <v/>
      </c>
      <c r="P74" s="156"/>
      <c r="Q74" s="157"/>
    </row>
    <row r="75" spans="2:17" ht="19.5">
      <c r="B75" s="25" t="s">
        <v>88</v>
      </c>
      <c r="C75" s="26"/>
      <c r="D75" s="126" t="str">
        <f>IF(入力用!C7="","",(入力用!C7))</f>
        <v/>
      </c>
      <c r="E75" s="126"/>
      <c r="F75" s="26"/>
      <c r="G75" s="26"/>
      <c r="H75" s="26"/>
      <c r="I75" s="26"/>
      <c r="J75" s="26"/>
      <c r="K75" s="27"/>
      <c r="L75" s="17"/>
      <c r="Q75" s="21"/>
    </row>
    <row r="76" spans="2:17" ht="19.5">
      <c r="B76" s="25"/>
      <c r="C76" s="26"/>
      <c r="D76" s="110" t="str">
        <f>IF(入力用!C8="","",(入力用!C8))</f>
        <v/>
      </c>
      <c r="E76" s="110"/>
      <c r="F76" s="110"/>
      <c r="G76" s="110"/>
      <c r="H76" s="110"/>
      <c r="I76" s="110"/>
      <c r="J76" s="110"/>
      <c r="K76" s="27"/>
      <c r="L76" s="17" t="s">
        <v>95</v>
      </c>
      <c r="Q76" s="21"/>
    </row>
    <row r="77" spans="2:17" ht="19.5">
      <c r="B77" s="25" t="s">
        <v>89</v>
      </c>
      <c r="C77" s="26"/>
      <c r="D77" s="110" t="str">
        <f>IF(入力用!C9="","",(入力用!C9))</f>
        <v/>
      </c>
      <c r="E77" s="110"/>
      <c r="F77" s="110"/>
      <c r="G77" s="110"/>
      <c r="H77" s="110"/>
      <c r="I77" s="110"/>
      <c r="J77" s="110"/>
      <c r="K77" s="27"/>
      <c r="L77" s="17" t="s">
        <v>96</v>
      </c>
      <c r="Q77" s="21"/>
    </row>
    <row r="78" spans="2:17" ht="19.5">
      <c r="B78" s="119" t="s">
        <v>90</v>
      </c>
      <c r="C78" s="120"/>
      <c r="D78" s="34" t="s">
        <v>93</v>
      </c>
      <c r="E78" s="106" t="str">
        <f>IF(入力用!B15="","",(入力用!B15))</f>
        <v/>
      </c>
      <c r="F78" s="106"/>
      <c r="G78" s="111" t="s">
        <v>94</v>
      </c>
      <c r="H78" s="111"/>
      <c r="I78" s="106" t="str">
        <f>IF(入力用!C15="","",(入力用!C15))</f>
        <v/>
      </c>
      <c r="J78" s="106"/>
      <c r="K78" s="107"/>
      <c r="L78" s="17" t="s">
        <v>80</v>
      </c>
      <c r="Q78" s="21"/>
    </row>
    <row r="79" spans="2:17" ht="19.5">
      <c r="B79" s="121"/>
      <c r="C79" s="122"/>
      <c r="D79" s="34" t="s">
        <v>93</v>
      </c>
      <c r="E79" s="106" t="str">
        <f>IF(入力用!B16="","",(入力用!B16))</f>
        <v/>
      </c>
      <c r="F79" s="106"/>
      <c r="G79" s="111" t="s">
        <v>94</v>
      </c>
      <c r="H79" s="111"/>
      <c r="I79" s="106" t="str">
        <f>IF(入力用!C16="","",(入力用!C16))</f>
        <v/>
      </c>
      <c r="J79" s="106"/>
      <c r="K79" s="107"/>
      <c r="L79" s="17"/>
      <c r="Q79" s="21"/>
    </row>
    <row r="80" spans="2:17" ht="20.25" thickBot="1">
      <c r="B80" s="123"/>
      <c r="C80" s="124"/>
      <c r="D80" s="35" t="s">
        <v>93</v>
      </c>
      <c r="E80" s="108" t="str">
        <f>IF(入力用!B17="","",(入力用!B17))</f>
        <v/>
      </c>
      <c r="F80" s="108"/>
      <c r="G80" s="112" t="s">
        <v>94</v>
      </c>
      <c r="H80" s="112"/>
      <c r="I80" s="108" t="str">
        <f>IF(入力用!C17="","",(入力用!C17))</f>
        <v/>
      </c>
      <c r="J80" s="108"/>
      <c r="K80" s="109"/>
      <c r="L80" s="22"/>
      <c r="M80" s="23"/>
      <c r="N80" s="23"/>
      <c r="O80" s="23"/>
      <c r="P80" s="23"/>
      <c r="Q80" s="24"/>
    </row>
    <row r="81" spans="2:19" ht="20.25" thickTop="1">
      <c r="B81" s="42" t="s">
        <v>97</v>
      </c>
    </row>
    <row r="82" spans="2:19" ht="9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9" ht="9" customHeight="1"/>
    <row r="84" spans="2:19" ht="19.5">
      <c r="B84" s="42" t="s">
        <v>98</v>
      </c>
    </row>
    <row r="85" spans="2:19" ht="18.75" customHeight="1">
      <c r="B85" s="125" t="s">
        <v>99</v>
      </c>
      <c r="C85" s="102" t="s">
        <v>100</v>
      </c>
      <c r="D85" s="102"/>
      <c r="E85" s="102" t="s">
        <v>101</v>
      </c>
      <c r="F85" s="102"/>
      <c r="G85" s="102" t="s">
        <v>102</v>
      </c>
      <c r="H85" s="102"/>
      <c r="I85" s="103"/>
      <c r="J85" s="102" t="s">
        <v>103</v>
      </c>
      <c r="K85" s="102"/>
      <c r="L85" s="102" t="s">
        <v>104</v>
      </c>
      <c r="M85" s="102"/>
      <c r="N85" s="94" t="s">
        <v>105</v>
      </c>
      <c r="O85" s="95"/>
    </row>
    <row r="86" spans="2:19" ht="20.25" customHeight="1">
      <c r="B86" s="93"/>
      <c r="C86" s="102"/>
      <c r="D86" s="102"/>
      <c r="E86" s="102"/>
      <c r="F86" s="102"/>
      <c r="G86" s="102"/>
      <c r="H86" s="102"/>
      <c r="I86" s="103"/>
      <c r="J86" s="102"/>
      <c r="K86" s="102"/>
      <c r="L86" s="102"/>
      <c r="M86" s="102"/>
      <c r="N86" s="95"/>
      <c r="O86" s="95"/>
    </row>
    <row r="87" spans="2:19" ht="20.25" customHeight="1">
      <c r="B87" s="93"/>
      <c r="C87" s="160"/>
      <c r="D87" s="161"/>
      <c r="E87" s="164" t="str">
        <f>IF(S36="〇","",IF(S11="×××","×××",""))</f>
        <v/>
      </c>
      <c r="F87" s="165"/>
      <c r="G87" s="160"/>
      <c r="H87" s="168"/>
      <c r="I87" s="161"/>
      <c r="J87" s="164" t="str">
        <f>IF(S36="〇","",IF(T11="×××","×××",""))</f>
        <v/>
      </c>
      <c r="K87" s="165"/>
      <c r="L87" s="160"/>
      <c r="M87" s="161"/>
      <c r="N87" s="174">
        <f ca="1">TODAY()</f>
        <v>45728</v>
      </c>
      <c r="O87" s="175"/>
    </row>
    <row r="88" spans="2:19" ht="48" customHeight="1">
      <c r="B88" s="93"/>
      <c r="C88" s="162"/>
      <c r="D88" s="163"/>
      <c r="E88" s="166"/>
      <c r="F88" s="167"/>
      <c r="G88" s="162"/>
      <c r="H88" s="169"/>
      <c r="I88" s="163"/>
      <c r="J88" s="166"/>
      <c r="K88" s="167"/>
      <c r="L88" s="162"/>
      <c r="M88" s="163"/>
      <c r="N88" s="77"/>
      <c r="O88" s="78"/>
      <c r="S88" s="52" t="str">
        <f>IF(入力用!B72&amp;入力用!B73&amp;入力用!B74="","〇","×")</f>
        <v>〇</v>
      </c>
    </row>
    <row r="89" spans="2:19" s="54" customFormat="1" ht="30" customHeight="1">
      <c r="B89" s="53"/>
      <c r="G89" s="55"/>
      <c r="I89" s="66" t="str">
        <f>W11</f>
        <v/>
      </c>
    </row>
    <row r="90" spans="2:19" ht="19.5">
      <c r="B90" s="93" t="s">
        <v>119</v>
      </c>
      <c r="C90" s="94" t="s">
        <v>106</v>
      </c>
      <c r="D90" s="95"/>
      <c r="E90" s="95" t="s">
        <v>107</v>
      </c>
      <c r="F90" s="95"/>
      <c r="G90" s="95"/>
      <c r="H90" s="95" t="s">
        <v>108</v>
      </c>
      <c r="I90" s="95"/>
      <c r="J90" s="95"/>
      <c r="K90" s="95" t="s">
        <v>109</v>
      </c>
      <c r="L90" s="95"/>
      <c r="M90" s="95"/>
    </row>
    <row r="91" spans="2:19" ht="19.5">
      <c r="B91" s="93"/>
      <c r="C91" s="43" t="s">
        <v>110</v>
      </c>
      <c r="D91" s="44"/>
      <c r="E91" s="43" t="s">
        <v>110</v>
      </c>
      <c r="F91" s="45"/>
      <c r="G91" s="44"/>
      <c r="H91" s="96" t="s">
        <v>111</v>
      </c>
      <c r="I91" s="97"/>
      <c r="J91" s="98"/>
      <c r="K91" s="43" t="s">
        <v>110</v>
      </c>
      <c r="L91" s="45"/>
      <c r="M91" s="20"/>
    </row>
    <row r="92" spans="2:19" ht="48" customHeight="1">
      <c r="B92" s="93"/>
      <c r="C92" s="46"/>
      <c r="D92" s="47"/>
      <c r="E92" s="46"/>
      <c r="F92" s="48"/>
      <c r="G92" s="47"/>
      <c r="H92" s="99"/>
      <c r="I92" s="100"/>
      <c r="J92" s="101"/>
      <c r="K92" s="46"/>
      <c r="L92" s="48"/>
      <c r="M92" s="24"/>
    </row>
    <row r="102" spans="2:20" ht="25.5">
      <c r="F102" s="89"/>
      <c r="G102" s="89"/>
      <c r="H102" s="89"/>
      <c r="I102" s="89"/>
      <c r="J102" s="89"/>
      <c r="K102" s="89"/>
      <c r="L102" s="89"/>
      <c r="M102" s="89"/>
      <c r="N102" s="89"/>
    </row>
    <row r="104" spans="2:20" ht="409.5" customHeight="1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9"/>
    </row>
    <row r="105" spans="2:20">
      <c r="B105" t="s">
        <v>0</v>
      </c>
    </row>
    <row r="106" spans="2:20" ht="24">
      <c r="E106" s="84" t="s">
        <v>112</v>
      </c>
      <c r="F106" s="84"/>
      <c r="G106" s="84"/>
      <c r="H106" s="84"/>
      <c r="I106" s="84"/>
      <c r="J106" s="84"/>
      <c r="K106" s="84"/>
      <c r="L106" s="84"/>
      <c r="M106" s="84"/>
      <c r="N106" s="84"/>
      <c r="O106" s="84"/>
    </row>
    <row r="108" spans="2:20" ht="19.5" thickBot="1">
      <c r="B108" s="139" t="s">
        <v>77</v>
      </c>
      <c r="C108" s="140"/>
      <c r="D108" s="140"/>
      <c r="E108" s="141"/>
      <c r="F108" s="149" t="s">
        <v>1</v>
      </c>
      <c r="G108" s="149"/>
      <c r="H108" s="149"/>
      <c r="I108" s="149"/>
      <c r="J108" s="138" t="s">
        <v>2</v>
      </c>
      <c r="K108" s="138"/>
      <c r="L108" s="138"/>
      <c r="M108" s="138" t="s">
        <v>3</v>
      </c>
      <c r="N108" s="138"/>
      <c r="O108" s="138"/>
      <c r="P108" s="138"/>
      <c r="Q108" s="32" t="s">
        <v>4</v>
      </c>
    </row>
    <row r="109" spans="2:20" ht="19.5" customHeight="1" thickTop="1">
      <c r="B109" s="150" t="str">
        <f>IF(入力用!B20="","",VLOOKUP(入力用!B20,機器台帳テーブル!B2:C54,2,FALSE)&amp;":"&amp;入力用!B20)</f>
        <v/>
      </c>
      <c r="C109" s="151"/>
      <c r="D109" s="151"/>
      <c r="E109" s="152"/>
      <c r="F109" s="145" t="str">
        <f>IF(入力用!D20="","",(入力用!D20))</f>
        <v/>
      </c>
      <c r="G109" s="146"/>
      <c r="H109" s="146"/>
      <c r="I109" s="147"/>
      <c r="J109" s="129"/>
      <c r="K109" s="130"/>
      <c r="L109" s="131"/>
      <c r="M109" s="135" t="str">
        <f>IF(入力用!J124="","",(入力用!J124))</f>
        <v/>
      </c>
      <c r="N109" s="130"/>
      <c r="O109" s="130"/>
      <c r="P109" s="131"/>
      <c r="Q109" s="127" t="s">
        <v>120</v>
      </c>
    </row>
    <row r="110" spans="2:20" ht="19.5">
      <c r="B110" s="153"/>
      <c r="C110" s="154"/>
      <c r="D110" s="154"/>
      <c r="E110" s="155"/>
      <c r="F110" s="28" t="str">
        <f>IF(入力用!E20="","",(入力用!E20))</f>
        <v/>
      </c>
      <c r="G110" s="29" t="s">
        <v>74</v>
      </c>
      <c r="H110" s="105" t="str">
        <f>IF(入力用!F20="","",(入力用!F20))</f>
        <v/>
      </c>
      <c r="I110" s="142"/>
      <c r="J110" s="28"/>
      <c r="K110" s="29" t="s">
        <v>74</v>
      </c>
      <c r="L110" s="33"/>
      <c r="M110" s="104"/>
      <c r="N110" s="105"/>
      <c r="O110" s="29" t="s">
        <v>74</v>
      </c>
      <c r="P110" s="33"/>
      <c r="Q110" s="128"/>
      <c r="S110" s="52"/>
      <c r="T110" s="52"/>
    </row>
    <row r="111" spans="2:20" ht="19.5">
      <c r="B111" s="113" t="str">
        <f>IF(入力用!B21="","",VLOOKUP(入力用!B21,機器台帳テーブル!B2:C54,2,FALSE)&amp;":"&amp;入力用!B21)</f>
        <v/>
      </c>
      <c r="C111" s="114"/>
      <c r="D111" s="114"/>
      <c r="E111" s="115"/>
      <c r="F111" s="129" t="str">
        <f>IF(入力用!D21="","",(入力用!D21))</f>
        <v/>
      </c>
      <c r="G111" s="130"/>
      <c r="H111" s="130"/>
      <c r="I111" s="148"/>
      <c r="J111" s="129"/>
      <c r="K111" s="130"/>
      <c r="L111" s="131"/>
      <c r="M111" s="135" t="str">
        <f>IF(入力用!J125="","",(入力用!J125))</f>
        <v/>
      </c>
      <c r="N111" s="130"/>
      <c r="O111" s="130"/>
      <c r="P111" s="131"/>
      <c r="Q111" s="127" t="s">
        <v>120</v>
      </c>
      <c r="S111" s="52"/>
      <c r="T111" s="52"/>
    </row>
    <row r="112" spans="2:20" ht="19.5">
      <c r="B112" s="153"/>
      <c r="C112" s="154"/>
      <c r="D112" s="154"/>
      <c r="E112" s="155"/>
      <c r="F112" s="28" t="str">
        <f>IF(入力用!E21="","",(入力用!E21))</f>
        <v/>
      </c>
      <c r="G112" s="29" t="s">
        <v>74</v>
      </c>
      <c r="H112" s="105" t="str">
        <f>IF(入力用!F21="","",(入力用!F21))</f>
        <v/>
      </c>
      <c r="I112" s="142"/>
      <c r="J112" s="28"/>
      <c r="K112" s="29" t="s">
        <v>74</v>
      </c>
      <c r="L112" s="33"/>
      <c r="M112" s="104"/>
      <c r="N112" s="105"/>
      <c r="O112" s="29" t="s">
        <v>74</v>
      </c>
      <c r="P112" s="33"/>
      <c r="Q112" s="128"/>
      <c r="S112" s="52"/>
      <c r="T112" s="52"/>
    </row>
    <row r="113" spans="2:20" ht="19.5">
      <c r="B113" s="113" t="str">
        <f>IF(入力用!B22="","",VLOOKUP(入力用!B22,機器台帳テーブル!B2:C54,2,FALSE)&amp;":"&amp;入力用!B22)</f>
        <v/>
      </c>
      <c r="C113" s="114"/>
      <c r="D113" s="114"/>
      <c r="E113" s="115"/>
      <c r="F113" s="129" t="str">
        <f>IF(入力用!D22="","",(入力用!D22))</f>
        <v/>
      </c>
      <c r="G113" s="130"/>
      <c r="H113" s="130"/>
      <c r="I113" s="148"/>
      <c r="J113" s="132" t="str">
        <f>IF(入力用!G128="","",(入力用!G128))</f>
        <v/>
      </c>
      <c r="K113" s="133"/>
      <c r="L113" s="134"/>
      <c r="M113" s="136" t="str">
        <f>IF(入力用!J128="","",(入力用!J128))</f>
        <v/>
      </c>
      <c r="N113" s="133"/>
      <c r="O113" s="133"/>
      <c r="P113" s="134"/>
      <c r="Q113" s="127" t="s">
        <v>120</v>
      </c>
      <c r="S113" s="52"/>
      <c r="T113" s="52"/>
    </row>
    <row r="114" spans="2:20" ht="20.25" thickBot="1">
      <c r="B114" s="116"/>
      <c r="C114" s="117"/>
      <c r="D114" s="117"/>
      <c r="E114" s="118"/>
      <c r="F114" s="30" t="str">
        <f>IF(入力用!E22="","",(入力用!E22))</f>
        <v/>
      </c>
      <c r="G114" s="31" t="s">
        <v>74</v>
      </c>
      <c r="H114" s="143" t="str">
        <f>IF(入力用!F22="","",(入力用!F22))</f>
        <v/>
      </c>
      <c r="I114" s="144"/>
      <c r="J114" s="28"/>
      <c r="K114" s="29" t="s">
        <v>74</v>
      </c>
      <c r="L114" s="33"/>
      <c r="M114" s="104"/>
      <c r="N114" s="105"/>
      <c r="O114" s="29" t="s">
        <v>74</v>
      </c>
      <c r="P114" s="33"/>
      <c r="Q114" s="128"/>
      <c r="S114" s="52"/>
      <c r="T114" s="52"/>
    </row>
    <row r="115" spans="2:20" ht="20.25" thickTop="1" thickBot="1">
      <c r="S115" s="52"/>
      <c r="T115" s="52"/>
    </row>
    <row r="116" spans="2:20" ht="19.5" thickTop="1">
      <c r="B116" s="14"/>
      <c r="C116" s="15"/>
      <c r="D116" s="15"/>
      <c r="E116" s="15"/>
      <c r="F116" s="15"/>
      <c r="G116" s="15"/>
      <c r="H116" s="15"/>
      <c r="I116" s="15"/>
      <c r="J116" s="15"/>
      <c r="K116" s="16"/>
      <c r="L116" s="18"/>
      <c r="M116" s="19"/>
      <c r="N116" s="19"/>
      <c r="O116" s="19"/>
      <c r="P116" s="19"/>
      <c r="Q116" s="20"/>
    </row>
    <row r="117" spans="2:20" ht="19.5">
      <c r="B117" s="37" t="s">
        <v>78</v>
      </c>
      <c r="C117" s="26"/>
      <c r="D117" s="26"/>
      <c r="E117" s="26"/>
      <c r="F117" s="26"/>
      <c r="G117" s="26"/>
      <c r="H117" s="26"/>
      <c r="I117" s="26"/>
      <c r="J117" s="26"/>
      <c r="K117" s="27"/>
      <c r="L117" s="38" t="s">
        <v>82</v>
      </c>
      <c r="Q117" s="21"/>
    </row>
    <row r="118" spans="2:20" ht="19.5">
      <c r="B118" s="36"/>
      <c r="C118" s="137" t="str">
        <f>IF(入力用!C116="","",入力用!C116)</f>
        <v/>
      </c>
      <c r="D118" s="137"/>
      <c r="E118" s="137"/>
      <c r="F118" s="137"/>
      <c r="G118" s="26"/>
      <c r="H118" s="26"/>
      <c r="I118" s="26"/>
      <c r="J118" s="26"/>
      <c r="K118" s="27"/>
      <c r="L118" s="39" t="s">
        <v>83</v>
      </c>
      <c r="Q118" s="21"/>
    </row>
    <row r="119" spans="2:20">
      <c r="B119" s="25"/>
      <c r="C119" s="26"/>
      <c r="D119" s="26"/>
      <c r="E119" s="26"/>
      <c r="F119" s="26"/>
      <c r="G119" s="26"/>
      <c r="H119" s="26"/>
      <c r="I119" s="26"/>
      <c r="J119" s="26"/>
      <c r="K119" s="27"/>
      <c r="L119" s="17"/>
      <c r="Q119" s="21"/>
    </row>
    <row r="120" spans="2:20" ht="19.5">
      <c r="B120" s="37" t="s">
        <v>118</v>
      </c>
      <c r="C120" s="26"/>
      <c r="D120" s="26"/>
      <c r="E120" s="26"/>
      <c r="F120" s="26"/>
      <c r="G120" s="26"/>
      <c r="H120" s="26"/>
      <c r="I120" s="26"/>
      <c r="J120" s="26"/>
      <c r="K120" s="27"/>
      <c r="L120" s="87" t="s">
        <v>115</v>
      </c>
      <c r="M120" s="88"/>
      <c r="N120" s="88"/>
      <c r="O120" s="88"/>
      <c r="Q120" s="21"/>
    </row>
    <row r="121" spans="2:20" ht="19.5">
      <c r="B121" s="25"/>
      <c r="C121" s="26"/>
      <c r="D121" s="26"/>
      <c r="E121" s="26"/>
      <c r="F121" s="26"/>
      <c r="G121" s="26"/>
      <c r="H121" s="26"/>
      <c r="I121" s="40" t="s">
        <v>80</v>
      </c>
      <c r="J121" s="41" t="s">
        <v>81</v>
      </c>
      <c r="K121" s="27"/>
      <c r="L121" s="17"/>
      <c r="Q121" s="21"/>
    </row>
    <row r="122" spans="2:20" ht="17.25" customHeight="1">
      <c r="B122" s="25"/>
      <c r="C122" s="26"/>
      <c r="D122" s="26"/>
      <c r="E122" s="26"/>
      <c r="F122" s="26"/>
      <c r="G122" s="26"/>
      <c r="H122" s="26"/>
      <c r="I122" s="26"/>
      <c r="J122" s="26"/>
      <c r="K122" s="27"/>
      <c r="L122" s="17"/>
      <c r="Q122" s="21"/>
    </row>
    <row r="123" spans="2:20">
      <c r="B123" s="25"/>
      <c r="C123" s="26"/>
      <c r="D123" s="26"/>
      <c r="E123" s="26"/>
      <c r="F123" s="26"/>
      <c r="G123" s="26"/>
      <c r="H123" s="26"/>
      <c r="I123" s="26"/>
      <c r="J123" s="26"/>
      <c r="K123" s="27"/>
      <c r="L123" s="17"/>
      <c r="Q123" s="21"/>
    </row>
    <row r="124" spans="2:20" ht="19.5">
      <c r="B124" s="25" t="s">
        <v>86</v>
      </c>
      <c r="C124" s="26"/>
      <c r="D124" s="110" t="str">
        <f>IF(入力用!C4="","",(入力用!C4))</f>
        <v/>
      </c>
      <c r="E124" s="110"/>
      <c r="F124" s="110"/>
      <c r="G124" s="110"/>
      <c r="H124" s="110"/>
      <c r="I124" s="110"/>
      <c r="J124" s="110"/>
      <c r="K124" s="27"/>
      <c r="L124" s="17" t="s">
        <v>84</v>
      </c>
      <c r="M124" s="156" t="str">
        <f>IF(入力用!C4="","",(入力用!C4))</f>
        <v/>
      </c>
      <c r="N124" s="156"/>
      <c r="O124" s="156"/>
      <c r="P124" s="156"/>
      <c r="Q124" s="157"/>
    </row>
    <row r="125" spans="2:20" ht="19.5">
      <c r="B125" s="25" t="s">
        <v>87</v>
      </c>
      <c r="C125" s="26"/>
      <c r="D125" s="26"/>
      <c r="E125" s="110" t="str">
        <f>IF(入力用!C5="","",(入力用!C5))</f>
        <v/>
      </c>
      <c r="F125" s="110"/>
      <c r="G125" s="110"/>
      <c r="H125" s="110"/>
      <c r="I125" s="110"/>
      <c r="J125" s="110"/>
      <c r="K125" s="27"/>
      <c r="L125" s="17" t="s">
        <v>85</v>
      </c>
      <c r="O125" s="156" t="str">
        <f>IF(入力用!C5="","",(入力用!C5))</f>
        <v/>
      </c>
      <c r="P125" s="156"/>
      <c r="Q125" s="157"/>
    </row>
    <row r="126" spans="2:20" ht="19.5">
      <c r="B126" s="25"/>
      <c r="C126" s="26"/>
      <c r="D126" s="26"/>
      <c r="E126" s="110" t="str">
        <f>IF(入力用!C6="","",(入力用!C6))</f>
        <v/>
      </c>
      <c r="F126" s="110"/>
      <c r="G126" s="110"/>
      <c r="H126" s="110"/>
      <c r="I126" s="110"/>
      <c r="J126" s="110"/>
      <c r="K126" s="27"/>
      <c r="L126" s="17"/>
      <c r="O126" s="156" t="str">
        <f>IF(入力用!C6="","",(入力用!C6))</f>
        <v/>
      </c>
      <c r="P126" s="156"/>
      <c r="Q126" s="157"/>
    </row>
    <row r="127" spans="2:20" ht="19.5">
      <c r="B127" s="25" t="s">
        <v>88</v>
      </c>
      <c r="C127" s="26"/>
      <c r="D127" s="126" t="str">
        <f>IF(入力用!C7="","",(入力用!C7))</f>
        <v/>
      </c>
      <c r="E127" s="126"/>
      <c r="F127" s="26"/>
      <c r="G127" s="26"/>
      <c r="H127" s="26"/>
      <c r="I127" s="26"/>
      <c r="J127" s="26"/>
      <c r="K127" s="27"/>
      <c r="L127" s="17"/>
      <c r="Q127" s="21"/>
    </row>
    <row r="128" spans="2:20" ht="19.5">
      <c r="B128" s="25"/>
      <c r="C128" s="26"/>
      <c r="D128" s="110" t="str">
        <f>IF(入力用!C8="","",(入力用!C8))</f>
        <v/>
      </c>
      <c r="E128" s="110"/>
      <c r="F128" s="110"/>
      <c r="G128" s="110"/>
      <c r="H128" s="110"/>
      <c r="I128" s="110"/>
      <c r="J128" s="110"/>
      <c r="K128" s="27"/>
      <c r="L128" s="17" t="s">
        <v>95</v>
      </c>
      <c r="Q128" s="21"/>
    </row>
    <row r="129" spans="2:19" ht="19.5">
      <c r="B129" s="25" t="s">
        <v>89</v>
      </c>
      <c r="C129" s="26"/>
      <c r="D129" s="110" t="str">
        <f>IF(入力用!C9="","",(入力用!C9))</f>
        <v/>
      </c>
      <c r="E129" s="110"/>
      <c r="F129" s="110"/>
      <c r="G129" s="110"/>
      <c r="H129" s="110"/>
      <c r="I129" s="110"/>
      <c r="J129" s="110"/>
      <c r="K129" s="27"/>
      <c r="L129" s="17" t="s">
        <v>96</v>
      </c>
      <c r="Q129" s="21"/>
    </row>
    <row r="130" spans="2:19" ht="19.5">
      <c r="B130" s="119" t="s">
        <v>90</v>
      </c>
      <c r="C130" s="120"/>
      <c r="D130" s="34" t="s">
        <v>93</v>
      </c>
      <c r="E130" s="106" t="str">
        <f>IF(入力用!B15="","",(入力用!B15))</f>
        <v/>
      </c>
      <c r="F130" s="106"/>
      <c r="G130" s="111" t="s">
        <v>94</v>
      </c>
      <c r="H130" s="111"/>
      <c r="I130" s="106" t="str">
        <f>IF(入力用!C15="","",(入力用!C15))</f>
        <v/>
      </c>
      <c r="J130" s="106"/>
      <c r="K130" s="107"/>
      <c r="L130" s="17" t="s">
        <v>80</v>
      </c>
      <c r="Q130" s="21"/>
    </row>
    <row r="131" spans="2:19" ht="19.5">
      <c r="B131" s="121"/>
      <c r="C131" s="122"/>
      <c r="D131" s="34" t="s">
        <v>93</v>
      </c>
      <c r="E131" s="106" t="str">
        <f>IF(入力用!B16="","",(入力用!B16))</f>
        <v/>
      </c>
      <c r="F131" s="106"/>
      <c r="G131" s="111" t="s">
        <v>94</v>
      </c>
      <c r="H131" s="111"/>
      <c r="I131" s="106" t="str">
        <f>IF(入力用!C16="","",(入力用!C16))</f>
        <v/>
      </c>
      <c r="J131" s="106"/>
      <c r="K131" s="107"/>
      <c r="L131" s="17"/>
      <c r="Q131" s="21"/>
    </row>
    <row r="132" spans="2:19" ht="20.25" thickBot="1">
      <c r="B132" s="123"/>
      <c r="C132" s="124"/>
      <c r="D132" s="35" t="s">
        <v>93</v>
      </c>
      <c r="E132" s="108" t="str">
        <f>IF(入力用!B17="","",(入力用!B17))</f>
        <v/>
      </c>
      <c r="F132" s="108"/>
      <c r="G132" s="112" t="s">
        <v>94</v>
      </c>
      <c r="H132" s="112"/>
      <c r="I132" s="108" t="str">
        <f>IF(入力用!C17="","",(入力用!C17))</f>
        <v/>
      </c>
      <c r="J132" s="108"/>
      <c r="K132" s="109"/>
      <c r="L132" s="22"/>
      <c r="M132" s="23"/>
      <c r="N132" s="23"/>
      <c r="O132" s="23"/>
      <c r="P132" s="23"/>
      <c r="Q132" s="24"/>
    </row>
    <row r="133" spans="2:19" ht="20.25" thickTop="1">
      <c r="B133" s="42" t="s">
        <v>97</v>
      </c>
    </row>
    <row r="134" spans="2:19" ht="9" customHeight="1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9" ht="9" customHeight="1"/>
    <row r="136" spans="2:19" ht="19.5">
      <c r="B136" s="42" t="s">
        <v>98</v>
      </c>
    </row>
    <row r="137" spans="2:19" ht="18.75" customHeight="1">
      <c r="B137" s="125" t="s">
        <v>99</v>
      </c>
      <c r="C137" s="102" t="s">
        <v>100</v>
      </c>
      <c r="D137" s="102"/>
      <c r="E137" s="102" t="s">
        <v>101</v>
      </c>
      <c r="F137" s="102"/>
      <c r="G137" s="102" t="s">
        <v>102</v>
      </c>
      <c r="H137" s="102"/>
      <c r="I137" s="103"/>
      <c r="J137" s="102" t="s">
        <v>103</v>
      </c>
      <c r="K137" s="102"/>
      <c r="L137" s="102" t="s">
        <v>104</v>
      </c>
      <c r="M137" s="102"/>
      <c r="N137" s="94" t="s">
        <v>105</v>
      </c>
      <c r="O137" s="95"/>
    </row>
    <row r="138" spans="2:19" ht="20.25" customHeight="1">
      <c r="B138" s="93"/>
      <c r="C138" s="102"/>
      <c r="D138" s="102"/>
      <c r="E138" s="102"/>
      <c r="F138" s="102"/>
      <c r="G138" s="102"/>
      <c r="H138" s="102"/>
      <c r="I138" s="103"/>
      <c r="J138" s="102"/>
      <c r="K138" s="102"/>
      <c r="L138" s="102"/>
      <c r="M138" s="102"/>
      <c r="N138" s="95"/>
      <c r="O138" s="95"/>
    </row>
    <row r="139" spans="2:19" ht="20.25" customHeight="1">
      <c r="B139" s="93"/>
      <c r="C139" s="160"/>
      <c r="D139" s="161"/>
      <c r="E139" s="164" t="str">
        <f>IF(S36="〇","",IF(S11="×××","×××",""))</f>
        <v/>
      </c>
      <c r="F139" s="165"/>
      <c r="G139" s="160"/>
      <c r="H139" s="168"/>
      <c r="I139" s="161"/>
      <c r="J139" s="164" t="str">
        <f>IF(S36="〇","",IF(T11="×××","×××",""))</f>
        <v/>
      </c>
      <c r="K139" s="165"/>
      <c r="L139" s="160"/>
      <c r="M139" s="161"/>
      <c r="N139" s="174">
        <f ca="1">TODAY()</f>
        <v>45728</v>
      </c>
      <c r="O139" s="175"/>
    </row>
    <row r="140" spans="2:19" ht="48" customHeight="1">
      <c r="B140" s="93"/>
      <c r="C140" s="162"/>
      <c r="D140" s="163"/>
      <c r="E140" s="166"/>
      <c r="F140" s="167"/>
      <c r="G140" s="162"/>
      <c r="H140" s="169"/>
      <c r="I140" s="163"/>
      <c r="J140" s="166"/>
      <c r="K140" s="167"/>
      <c r="L140" s="162"/>
      <c r="M140" s="163"/>
      <c r="N140" s="77"/>
      <c r="O140" s="78"/>
      <c r="S140" s="52" t="str">
        <f>IF(入力用!B124&amp;入力用!B125&amp;入力用!B126="","〇","×")</f>
        <v>〇</v>
      </c>
    </row>
    <row r="141" spans="2:19" s="54" customFormat="1" ht="30" customHeight="1">
      <c r="B141" s="53"/>
      <c r="G141" s="55"/>
      <c r="I141" s="66" t="str">
        <f>W11</f>
        <v/>
      </c>
    </row>
    <row r="142" spans="2:19" ht="19.5">
      <c r="B142" s="93" t="s">
        <v>119</v>
      </c>
      <c r="C142" s="94" t="s">
        <v>106</v>
      </c>
      <c r="D142" s="95"/>
      <c r="E142" s="95" t="s">
        <v>107</v>
      </c>
      <c r="F142" s="95"/>
      <c r="G142" s="95"/>
      <c r="H142" s="95" t="s">
        <v>108</v>
      </c>
      <c r="I142" s="95"/>
      <c r="J142" s="95"/>
      <c r="K142" s="95" t="s">
        <v>109</v>
      </c>
      <c r="L142" s="95"/>
      <c r="M142" s="95"/>
    </row>
    <row r="143" spans="2:19" ht="19.5">
      <c r="B143" s="93"/>
      <c r="C143" s="43" t="s">
        <v>110</v>
      </c>
      <c r="D143" s="44"/>
      <c r="E143" s="43" t="s">
        <v>110</v>
      </c>
      <c r="F143" s="45"/>
      <c r="G143" s="44"/>
      <c r="H143" s="96" t="s">
        <v>111</v>
      </c>
      <c r="I143" s="97"/>
      <c r="J143" s="98"/>
      <c r="K143" s="43" t="s">
        <v>110</v>
      </c>
      <c r="L143" s="45"/>
      <c r="M143" s="20"/>
    </row>
    <row r="144" spans="2:19" ht="48" customHeight="1">
      <c r="B144" s="93"/>
      <c r="C144" s="46"/>
      <c r="D144" s="47"/>
      <c r="E144" s="46"/>
      <c r="F144" s="48"/>
      <c r="G144" s="47"/>
      <c r="H144" s="99"/>
      <c r="I144" s="100"/>
      <c r="J144" s="101"/>
      <c r="K144" s="46"/>
      <c r="L144" s="48"/>
      <c r="M144" s="24"/>
    </row>
  </sheetData>
  <mergeCells count="205">
    <mergeCell ref="V3:W3"/>
    <mergeCell ref="B142:B144"/>
    <mergeCell ref="C142:D142"/>
    <mergeCell ref="E142:G142"/>
    <mergeCell ref="H142:J142"/>
    <mergeCell ref="K142:M142"/>
    <mergeCell ref="H143:J144"/>
    <mergeCell ref="L137:M138"/>
    <mergeCell ref="N137:O138"/>
    <mergeCell ref="C139:D140"/>
    <mergeCell ref="E139:F140"/>
    <mergeCell ref="G139:I140"/>
    <mergeCell ref="J139:K140"/>
    <mergeCell ref="L139:M140"/>
    <mergeCell ref="N139:O139"/>
    <mergeCell ref="N140:O140"/>
    <mergeCell ref="B137:B140"/>
    <mergeCell ref="C137:D138"/>
    <mergeCell ref="E137:F138"/>
    <mergeCell ref="G137:I138"/>
    <mergeCell ref="J137:K138"/>
    <mergeCell ref="E126:J126"/>
    <mergeCell ref="O126:Q126"/>
    <mergeCell ref="D127:E127"/>
    <mergeCell ref="D128:J128"/>
    <mergeCell ref="D129:J129"/>
    <mergeCell ref="B130:C132"/>
    <mergeCell ref="E130:F130"/>
    <mergeCell ref="G130:H130"/>
    <mergeCell ref="I130:K130"/>
    <mergeCell ref="E131:F131"/>
    <mergeCell ref="G131:H131"/>
    <mergeCell ref="I131:K131"/>
    <mergeCell ref="E132:F132"/>
    <mergeCell ref="G132:H132"/>
    <mergeCell ref="I132:K132"/>
    <mergeCell ref="C118:F118"/>
    <mergeCell ref="L120:O120"/>
    <mergeCell ref="D124:J124"/>
    <mergeCell ref="M124:Q124"/>
    <mergeCell ref="E125:J125"/>
    <mergeCell ref="O125:Q125"/>
    <mergeCell ref="B113:E114"/>
    <mergeCell ref="F113:I113"/>
    <mergeCell ref="J113:L113"/>
    <mergeCell ref="M113:P113"/>
    <mergeCell ref="Q113:Q114"/>
    <mergeCell ref="H114:I114"/>
    <mergeCell ref="M114:N114"/>
    <mergeCell ref="B111:E112"/>
    <mergeCell ref="F111:I111"/>
    <mergeCell ref="J111:L111"/>
    <mergeCell ref="M111:P111"/>
    <mergeCell ref="Q111:Q112"/>
    <mergeCell ref="H112:I112"/>
    <mergeCell ref="M112:N112"/>
    <mergeCell ref="B109:E110"/>
    <mergeCell ref="F109:I109"/>
    <mergeCell ref="J109:L109"/>
    <mergeCell ref="M109:P109"/>
    <mergeCell ref="Q109:Q110"/>
    <mergeCell ref="H110:I110"/>
    <mergeCell ref="M110:N110"/>
    <mergeCell ref="E106:O106"/>
    <mergeCell ref="B108:E108"/>
    <mergeCell ref="F108:I108"/>
    <mergeCell ref="J108:L108"/>
    <mergeCell ref="M108:P108"/>
    <mergeCell ref="B90:B92"/>
    <mergeCell ref="C90:D90"/>
    <mergeCell ref="E90:G90"/>
    <mergeCell ref="H90:J90"/>
    <mergeCell ref="K90:M90"/>
    <mergeCell ref="H91:J92"/>
    <mergeCell ref="F102:N102"/>
    <mergeCell ref="B104:R104"/>
    <mergeCell ref="B85:B88"/>
    <mergeCell ref="C85:D86"/>
    <mergeCell ref="E85:F86"/>
    <mergeCell ref="G85:I86"/>
    <mergeCell ref="J85:K86"/>
    <mergeCell ref="L85:M86"/>
    <mergeCell ref="N85:O86"/>
    <mergeCell ref="C87:D88"/>
    <mergeCell ref="E87:F88"/>
    <mergeCell ref="G87:I88"/>
    <mergeCell ref="J87:K88"/>
    <mergeCell ref="L87:M88"/>
    <mergeCell ref="N87:O87"/>
    <mergeCell ref="N88:O88"/>
    <mergeCell ref="E74:J74"/>
    <mergeCell ref="O74:Q74"/>
    <mergeCell ref="D75:E75"/>
    <mergeCell ref="D76:J76"/>
    <mergeCell ref="D77:J77"/>
    <mergeCell ref="B78:C80"/>
    <mergeCell ref="E78:F78"/>
    <mergeCell ref="G78:H78"/>
    <mergeCell ref="I78:K78"/>
    <mergeCell ref="E79:F79"/>
    <mergeCell ref="G79:H79"/>
    <mergeCell ref="I79:K79"/>
    <mergeCell ref="E80:F80"/>
    <mergeCell ref="G80:H80"/>
    <mergeCell ref="I80:K80"/>
    <mergeCell ref="C66:F66"/>
    <mergeCell ref="L68:O68"/>
    <mergeCell ref="D72:J72"/>
    <mergeCell ref="M72:Q72"/>
    <mergeCell ref="E73:J73"/>
    <mergeCell ref="O73:Q73"/>
    <mergeCell ref="B61:E62"/>
    <mergeCell ref="F61:I61"/>
    <mergeCell ref="J61:L61"/>
    <mergeCell ref="M61:P61"/>
    <mergeCell ref="Q61:Q62"/>
    <mergeCell ref="H62:I62"/>
    <mergeCell ref="M62:N62"/>
    <mergeCell ref="B59:E60"/>
    <mergeCell ref="F59:I59"/>
    <mergeCell ref="J59:L59"/>
    <mergeCell ref="M59:P59"/>
    <mergeCell ref="Q59:Q60"/>
    <mergeCell ref="H60:I60"/>
    <mergeCell ref="M60:N60"/>
    <mergeCell ref="B57:E58"/>
    <mergeCell ref="F57:I57"/>
    <mergeCell ref="J57:L57"/>
    <mergeCell ref="M57:P57"/>
    <mergeCell ref="Q57:Q58"/>
    <mergeCell ref="H58:I58"/>
    <mergeCell ref="M58:N58"/>
    <mergeCell ref="C33:D34"/>
    <mergeCell ref="E33:F34"/>
    <mergeCell ref="G33:I34"/>
    <mergeCell ref="J33:K34"/>
    <mergeCell ref="L33:M34"/>
    <mergeCell ref="N33:O34"/>
    <mergeCell ref="C35:D36"/>
    <mergeCell ref="E35:F36"/>
    <mergeCell ref="G35:I36"/>
    <mergeCell ref="N35:O36"/>
    <mergeCell ref="J35:K36"/>
    <mergeCell ref="L35:M36"/>
    <mergeCell ref="F50:N50"/>
    <mergeCell ref="B52:R52"/>
    <mergeCell ref="E54:O54"/>
    <mergeCell ref="B56:E56"/>
    <mergeCell ref="F56:I56"/>
    <mergeCell ref="J56:L56"/>
    <mergeCell ref="M56:P56"/>
    <mergeCell ref="B38:B40"/>
    <mergeCell ref="C38:D38"/>
    <mergeCell ref="E38:G38"/>
    <mergeCell ref="H38:J38"/>
    <mergeCell ref="K38:M38"/>
    <mergeCell ref="H39:J40"/>
    <mergeCell ref="E21:J21"/>
    <mergeCell ref="O21:Q21"/>
    <mergeCell ref="E22:J22"/>
    <mergeCell ref="O22:Q22"/>
    <mergeCell ref="D23:E23"/>
    <mergeCell ref="D24:J24"/>
    <mergeCell ref="D25:J25"/>
    <mergeCell ref="B26:C28"/>
    <mergeCell ref="E26:F26"/>
    <mergeCell ref="G26:H26"/>
    <mergeCell ref="I26:K26"/>
    <mergeCell ref="E27:F27"/>
    <mergeCell ref="E28:F28"/>
    <mergeCell ref="G28:H28"/>
    <mergeCell ref="I28:K28"/>
    <mergeCell ref="B33:B36"/>
    <mergeCell ref="B9:E10"/>
    <mergeCell ref="F9:I9"/>
    <mergeCell ref="J9:L9"/>
    <mergeCell ref="M9:P9"/>
    <mergeCell ref="Q9:Q10"/>
    <mergeCell ref="H10:I10"/>
    <mergeCell ref="M10:N10"/>
    <mergeCell ref="Q5:Q6"/>
    <mergeCell ref="H6:I6"/>
    <mergeCell ref="M6:N6"/>
    <mergeCell ref="B7:E8"/>
    <mergeCell ref="F7:I7"/>
    <mergeCell ref="J7:L7"/>
    <mergeCell ref="M7:P7"/>
    <mergeCell ref="Q7:Q8"/>
    <mergeCell ref="H8:I8"/>
    <mergeCell ref="M8:N8"/>
    <mergeCell ref="G27:H27"/>
    <mergeCell ref="I27:K27"/>
    <mergeCell ref="C14:F14"/>
    <mergeCell ref="L16:O16"/>
    <mergeCell ref="D20:J20"/>
    <mergeCell ref="M20:Q20"/>
    <mergeCell ref="E2:O2"/>
    <mergeCell ref="B4:E4"/>
    <mergeCell ref="F4:I4"/>
    <mergeCell ref="J4:L4"/>
    <mergeCell ref="M4:P4"/>
    <mergeCell ref="B5:E6"/>
    <mergeCell ref="F5:I5"/>
    <mergeCell ref="J5:L5"/>
    <mergeCell ref="M5:P5"/>
  </mergeCells>
  <phoneticPr fontId="1"/>
  <conditionalFormatting sqref="E35 J35">
    <cfRule type="cellIs" dxfId="2" priority="3" operator="equal">
      <formula>"×××"</formula>
    </cfRule>
  </conditionalFormatting>
  <conditionalFormatting sqref="E87 J87">
    <cfRule type="cellIs" dxfId="1" priority="2" operator="equal">
      <formula>"×××"</formula>
    </cfRule>
  </conditionalFormatting>
  <conditionalFormatting sqref="E139 J139">
    <cfRule type="cellIs" dxfId="0" priority="1" operator="equal">
      <formula>"×××"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2"/>
  <rowBreaks count="4" manualBreakCount="4">
    <brk id="46" max="16" man="1"/>
    <brk id="52" max="16" man="1"/>
    <brk id="98" max="16" man="1"/>
    <brk id="104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入力用</vt:lpstr>
      <vt:lpstr>入力用 (例)</vt:lpstr>
      <vt:lpstr>機器台帳テーブル</vt:lpstr>
      <vt:lpstr>印刷用フォーマット</vt:lpstr>
      <vt:lpstr>印刷用フォーマット (管理者用)</vt:lpstr>
      <vt:lpstr>印刷用フォーマット!Print_Area</vt:lpstr>
      <vt:lpstr>'印刷用フォーマット (管理者用)'!Print_Area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光一</dc:creator>
  <cp:lastModifiedBy>五十嵐 光一</cp:lastModifiedBy>
  <cp:lastPrinted>2025-01-30T00:58:35Z</cp:lastPrinted>
  <dcterms:created xsi:type="dcterms:W3CDTF">2025-01-17T07:08:12Z</dcterms:created>
  <dcterms:modified xsi:type="dcterms:W3CDTF">2025-03-12T06:13:00Z</dcterms:modified>
</cp:coreProperties>
</file>